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 " sheetId="62" r:id="rId2"/>
    <sheet name="10610" sheetId="61" r:id="rId3"/>
    <sheet name="50603" sheetId="63" r:id="rId4"/>
    <sheet name="50604" sheetId="65" r:id="rId5"/>
  </sheets>
  <externalReferences>
    <externalReference r:id="rId6"/>
    <externalReference r:id="rId7"/>
    <externalReference r:id="rId8"/>
    <externalReference r:id="rId9"/>
  </externalReferences>
  <definedNames>
    <definedName name="_xlnm.Print_Area" localSheetId="1">'10602 '!$A$1:$G$16</definedName>
    <definedName name="_xlnm.Print_Area" localSheetId="2">'10610'!$A$1:$O$42</definedName>
    <definedName name="_xlnm.Print_Area" localSheetId="4">'50604'!$B$1:$L$121</definedName>
    <definedName name="_xlnm.Print_Titles" localSheetId="4">'50604'!$1:$15</definedName>
  </definedNames>
  <calcPr calcId="145621"/>
</workbook>
</file>

<file path=xl/calcChain.xml><?xml version="1.0" encoding="utf-8"?>
<calcChain xmlns="http://schemas.openxmlformats.org/spreadsheetml/2006/main">
  <c r="J121" i="65" l="1"/>
  <c r="I121" i="65"/>
  <c r="K121" i="65" s="1"/>
  <c r="G121" i="65"/>
  <c r="F121" i="65"/>
  <c r="D121" i="65"/>
  <c r="C121" i="65"/>
  <c r="J115" i="65"/>
  <c r="I115" i="65"/>
  <c r="G115" i="65"/>
  <c r="F115" i="65"/>
  <c r="H115" i="65" s="1"/>
  <c r="D115" i="65"/>
  <c r="E115" i="65" s="1"/>
  <c r="C115" i="65"/>
  <c r="K114" i="65"/>
  <c r="J114" i="65"/>
  <c r="I114" i="65"/>
  <c r="G114" i="65"/>
  <c r="F114" i="65"/>
  <c r="D114" i="65"/>
  <c r="C114" i="65"/>
  <c r="J113" i="65"/>
  <c r="I113" i="65"/>
  <c r="G113" i="65"/>
  <c r="F113" i="65"/>
  <c r="H113" i="65" s="1"/>
  <c r="D113" i="65"/>
  <c r="E113" i="65" s="1"/>
  <c r="C113" i="65"/>
  <c r="J109" i="65"/>
  <c r="I109" i="65"/>
  <c r="K109" i="65" s="1"/>
  <c r="G109" i="65"/>
  <c r="F109" i="65"/>
  <c r="D109" i="65"/>
  <c r="C109" i="65"/>
  <c r="J108" i="65"/>
  <c r="I108" i="65"/>
  <c r="G108" i="65"/>
  <c r="F108" i="65"/>
  <c r="H108" i="65" s="1"/>
  <c r="D108" i="65"/>
  <c r="E108" i="65" s="1"/>
  <c r="C108" i="65"/>
  <c r="K107" i="65"/>
  <c r="J107" i="65"/>
  <c r="I107" i="65"/>
  <c r="G107" i="65"/>
  <c r="F107" i="65"/>
  <c r="D107" i="65"/>
  <c r="C107" i="65"/>
  <c r="J103" i="65"/>
  <c r="I103" i="65"/>
  <c r="G103" i="65"/>
  <c r="F103" i="65"/>
  <c r="H103" i="65" s="1"/>
  <c r="D103" i="65"/>
  <c r="E103" i="65" s="1"/>
  <c r="C103" i="65"/>
  <c r="J102" i="65"/>
  <c r="I102" i="65"/>
  <c r="K102" i="65" s="1"/>
  <c r="G102" i="65"/>
  <c r="F102" i="65"/>
  <c r="D102" i="65"/>
  <c r="C102" i="65"/>
  <c r="J101" i="65"/>
  <c r="I101" i="65"/>
  <c r="G101" i="65"/>
  <c r="F101" i="65"/>
  <c r="D101" i="65"/>
  <c r="E101" i="65" s="1"/>
  <c r="C101" i="65"/>
  <c r="J97" i="65"/>
  <c r="I97" i="65"/>
  <c r="K97" i="65" s="1"/>
  <c r="G97" i="65"/>
  <c r="F97" i="65"/>
  <c r="D97" i="65"/>
  <c r="C97" i="65"/>
  <c r="J96" i="65"/>
  <c r="I96" i="65"/>
  <c r="G96" i="65"/>
  <c r="F96" i="65"/>
  <c r="D96" i="65"/>
  <c r="E96" i="65" s="1"/>
  <c r="C96" i="65"/>
  <c r="J95" i="65"/>
  <c r="I95" i="65"/>
  <c r="K95" i="65" s="1"/>
  <c r="G95" i="65"/>
  <c r="F95" i="65"/>
  <c r="D95" i="65"/>
  <c r="C95" i="65"/>
  <c r="J94" i="65"/>
  <c r="I94" i="65"/>
  <c r="G94" i="65"/>
  <c r="F94" i="65"/>
  <c r="D94" i="65"/>
  <c r="E94" i="65" s="1"/>
  <c r="C94" i="65"/>
  <c r="J89" i="65"/>
  <c r="I89" i="65"/>
  <c r="K89" i="65" s="1"/>
  <c r="G89" i="65"/>
  <c r="F89" i="65"/>
  <c r="D89" i="65"/>
  <c r="C89" i="65"/>
  <c r="J88" i="65"/>
  <c r="I88" i="65"/>
  <c r="G88" i="65"/>
  <c r="F88" i="65"/>
  <c r="H88" i="65" s="1"/>
  <c r="D88" i="65"/>
  <c r="E88" i="65" s="1"/>
  <c r="C88" i="65"/>
  <c r="K87" i="65"/>
  <c r="J87" i="65"/>
  <c r="I87" i="65"/>
  <c r="G87" i="65"/>
  <c r="F87" i="65"/>
  <c r="D87" i="65"/>
  <c r="C87" i="65"/>
  <c r="J86" i="65"/>
  <c r="I86" i="65"/>
  <c r="G86" i="65"/>
  <c r="F86" i="65"/>
  <c r="D86" i="65"/>
  <c r="E86" i="65" s="1"/>
  <c r="C86" i="65"/>
  <c r="J85" i="65"/>
  <c r="I85" i="65"/>
  <c r="K85" i="65" s="1"/>
  <c r="G85" i="65"/>
  <c r="F85" i="65"/>
  <c r="D85" i="65"/>
  <c r="C85" i="65"/>
  <c r="J81" i="65"/>
  <c r="I81" i="65"/>
  <c r="G81" i="65"/>
  <c r="F81" i="65"/>
  <c r="D81" i="65"/>
  <c r="E81" i="65" s="1"/>
  <c r="C81" i="65"/>
  <c r="K80" i="65"/>
  <c r="J80" i="65"/>
  <c r="I80" i="65"/>
  <c r="G80" i="65"/>
  <c r="F80" i="65"/>
  <c r="D80" i="65"/>
  <c r="C80" i="65"/>
  <c r="J79" i="65"/>
  <c r="I79" i="65"/>
  <c r="G79" i="65"/>
  <c r="F79" i="65"/>
  <c r="D79" i="65"/>
  <c r="E79" i="65" s="1"/>
  <c r="C79" i="65"/>
  <c r="J78" i="65"/>
  <c r="I78" i="65"/>
  <c r="K78" i="65" s="1"/>
  <c r="G78" i="65"/>
  <c r="F78" i="65"/>
  <c r="D78" i="65"/>
  <c r="C78" i="65"/>
  <c r="J77" i="65"/>
  <c r="I77" i="65"/>
  <c r="G77" i="65"/>
  <c r="F77" i="65"/>
  <c r="D77" i="65"/>
  <c r="E77" i="65" s="1"/>
  <c r="C77" i="65"/>
  <c r="J73" i="65"/>
  <c r="I73" i="65"/>
  <c r="K73" i="65" s="1"/>
  <c r="G73" i="65"/>
  <c r="F73" i="65"/>
  <c r="D73" i="65"/>
  <c r="C73" i="65"/>
  <c r="J72" i="65"/>
  <c r="I72" i="65"/>
  <c r="G72" i="65"/>
  <c r="F72" i="65"/>
  <c r="H72" i="65" s="1"/>
  <c r="D72" i="65"/>
  <c r="E72" i="65" s="1"/>
  <c r="C72" i="65"/>
  <c r="K68" i="65"/>
  <c r="J68" i="65"/>
  <c r="I68" i="65"/>
  <c r="G68" i="65"/>
  <c r="F68" i="65"/>
  <c r="D68" i="65"/>
  <c r="C68" i="65"/>
  <c r="J67" i="65"/>
  <c r="I67" i="65"/>
  <c r="G67" i="65"/>
  <c r="F67" i="65"/>
  <c r="H67" i="65" s="1"/>
  <c r="D67" i="65"/>
  <c r="E67" i="65" s="1"/>
  <c r="C67" i="65"/>
  <c r="J66" i="65"/>
  <c r="I66" i="65"/>
  <c r="K66" i="65" s="1"/>
  <c r="G66" i="65"/>
  <c r="F66" i="65"/>
  <c r="D66" i="65"/>
  <c r="C66" i="65"/>
  <c r="J65" i="65"/>
  <c r="I65" i="65"/>
  <c r="G65" i="65"/>
  <c r="F65" i="65"/>
  <c r="D65" i="65"/>
  <c r="E65" i="65" s="1"/>
  <c r="C65" i="65"/>
  <c r="J64" i="65"/>
  <c r="I64" i="65"/>
  <c r="K64" i="65" s="1"/>
  <c r="G64" i="65"/>
  <c r="F64" i="65"/>
  <c r="D64" i="65"/>
  <c r="C64" i="65"/>
  <c r="J63" i="65"/>
  <c r="I63" i="65"/>
  <c r="G63" i="65"/>
  <c r="F63" i="65"/>
  <c r="D63" i="65"/>
  <c r="E63" i="65" s="1"/>
  <c r="C63" i="65"/>
  <c r="J62" i="65"/>
  <c r="I62" i="65"/>
  <c r="K62" i="65" s="1"/>
  <c r="G62" i="65"/>
  <c r="F62" i="65"/>
  <c r="D62" i="65"/>
  <c r="C62" i="65"/>
  <c r="J61" i="65"/>
  <c r="I61" i="65"/>
  <c r="G61" i="65"/>
  <c r="F61" i="65"/>
  <c r="H61" i="65" s="1"/>
  <c r="D61" i="65"/>
  <c r="E61" i="65" s="1"/>
  <c r="C61" i="65"/>
  <c r="K60" i="65"/>
  <c r="J60" i="65"/>
  <c r="I60" i="65"/>
  <c r="G60" i="65"/>
  <c r="F60" i="65"/>
  <c r="D60" i="65"/>
  <c r="C60" i="65"/>
  <c r="J59" i="65"/>
  <c r="I59" i="65"/>
  <c r="G59" i="65"/>
  <c r="F59" i="65"/>
  <c r="H59" i="65" s="1"/>
  <c r="D59" i="65"/>
  <c r="E59" i="65" s="1"/>
  <c r="C59" i="65"/>
  <c r="J58" i="65"/>
  <c r="I58" i="65"/>
  <c r="K58" i="65" s="1"/>
  <c r="G58" i="65"/>
  <c r="F58" i="65"/>
  <c r="D58" i="65"/>
  <c r="C58" i="65"/>
  <c r="J54" i="65"/>
  <c r="I54" i="65"/>
  <c r="G54" i="65"/>
  <c r="F54" i="65"/>
  <c r="D54" i="65"/>
  <c r="E54" i="65" s="1"/>
  <c r="C54" i="65"/>
  <c r="J53" i="65"/>
  <c r="I53" i="65"/>
  <c r="K53" i="65" s="1"/>
  <c r="G53" i="65"/>
  <c r="F53" i="65"/>
  <c r="D53" i="65"/>
  <c r="C53" i="65"/>
  <c r="J52" i="65"/>
  <c r="I52" i="65"/>
  <c r="G52" i="65"/>
  <c r="F52" i="65"/>
  <c r="D52" i="65"/>
  <c r="E52" i="65" s="1"/>
  <c r="C52" i="65"/>
  <c r="J51" i="65"/>
  <c r="I51" i="65"/>
  <c r="K51" i="65" s="1"/>
  <c r="G51" i="65"/>
  <c r="F51" i="65"/>
  <c r="D51" i="65"/>
  <c r="C51" i="65"/>
  <c r="J50" i="65"/>
  <c r="I50" i="65"/>
  <c r="G50" i="65"/>
  <c r="F50" i="65"/>
  <c r="H50" i="65" s="1"/>
  <c r="D50" i="65"/>
  <c r="E50" i="65" s="1"/>
  <c r="C50" i="65"/>
  <c r="K49" i="65"/>
  <c r="J49" i="65"/>
  <c r="I49" i="65"/>
  <c r="G49" i="65"/>
  <c r="F49" i="65"/>
  <c r="D49" i="65"/>
  <c r="C49" i="65"/>
  <c r="J48" i="65"/>
  <c r="I48" i="65"/>
  <c r="G48" i="65"/>
  <c r="F48" i="65"/>
  <c r="H48" i="65" s="1"/>
  <c r="D48" i="65"/>
  <c r="E48" i="65" s="1"/>
  <c r="C48" i="65"/>
  <c r="J47" i="65"/>
  <c r="I47" i="65"/>
  <c r="K47" i="65" s="1"/>
  <c r="G47" i="65"/>
  <c r="F47" i="65"/>
  <c r="D47" i="65"/>
  <c r="C47" i="65"/>
  <c r="J46" i="65"/>
  <c r="I46" i="65"/>
  <c r="G46" i="65"/>
  <c r="F46" i="65"/>
  <c r="D46" i="65"/>
  <c r="E46" i="65" s="1"/>
  <c r="C46" i="65"/>
  <c r="J45" i="65"/>
  <c r="I45" i="65"/>
  <c r="K45" i="65" s="1"/>
  <c r="G45" i="65"/>
  <c r="F45" i="65"/>
  <c r="D45" i="65"/>
  <c r="C45" i="65"/>
  <c r="J44" i="65"/>
  <c r="I44" i="65"/>
  <c r="G44" i="65"/>
  <c r="F44" i="65"/>
  <c r="D44" i="65"/>
  <c r="E44" i="65" s="1"/>
  <c r="C44" i="65"/>
  <c r="J43" i="65"/>
  <c r="I43" i="65"/>
  <c r="K43" i="65" s="1"/>
  <c r="G43" i="65"/>
  <c r="F43" i="65"/>
  <c r="D43" i="65"/>
  <c r="C43" i="65"/>
  <c r="J42" i="65"/>
  <c r="I42" i="65"/>
  <c r="G42" i="65"/>
  <c r="F42" i="65"/>
  <c r="H42" i="65" s="1"/>
  <c r="D42" i="65"/>
  <c r="E42" i="65" s="1"/>
  <c r="C42" i="65"/>
  <c r="J41" i="65"/>
  <c r="I41" i="65"/>
  <c r="K41" i="65" s="1"/>
  <c r="G41" i="65"/>
  <c r="F41" i="65"/>
  <c r="D41" i="65"/>
  <c r="C41" i="65"/>
  <c r="J40" i="65"/>
  <c r="I40" i="65"/>
  <c r="G40" i="65"/>
  <c r="F40" i="65"/>
  <c r="H40" i="65" s="1"/>
  <c r="D40" i="65"/>
  <c r="E40" i="65" s="1"/>
  <c r="C40" i="65"/>
  <c r="K39" i="65"/>
  <c r="J39" i="65"/>
  <c r="I39" i="65"/>
  <c r="G39" i="65"/>
  <c r="F39" i="65"/>
  <c r="D39" i="65"/>
  <c r="C39" i="65"/>
  <c r="J38" i="65"/>
  <c r="I38" i="65"/>
  <c r="G38" i="65"/>
  <c r="F38" i="65"/>
  <c r="H38" i="65" s="1"/>
  <c r="D38" i="65"/>
  <c r="E38" i="65" s="1"/>
  <c r="C38" i="65"/>
  <c r="J37" i="65"/>
  <c r="I37" i="65"/>
  <c r="K37" i="65" s="1"/>
  <c r="G37" i="65"/>
  <c r="F37" i="65"/>
  <c r="D37" i="65"/>
  <c r="C37" i="65"/>
  <c r="J36" i="65"/>
  <c r="I36" i="65"/>
  <c r="K36" i="65" s="1"/>
  <c r="G36" i="65"/>
  <c r="H36" i="65" s="1"/>
  <c r="F36" i="65"/>
  <c r="D36" i="65"/>
  <c r="E36" i="65" s="1"/>
  <c r="C36" i="65"/>
  <c r="J35" i="65"/>
  <c r="K35" i="65" s="1"/>
  <c r="I35" i="65"/>
  <c r="G35" i="65"/>
  <c r="H35" i="65" s="1"/>
  <c r="F35" i="65"/>
  <c r="D35" i="65"/>
  <c r="C35" i="65"/>
  <c r="J34" i="65"/>
  <c r="I34" i="65"/>
  <c r="G34" i="65"/>
  <c r="F34" i="65"/>
  <c r="H34" i="65" s="1"/>
  <c r="D34" i="65"/>
  <c r="C34" i="65"/>
  <c r="J33" i="65"/>
  <c r="I33" i="65"/>
  <c r="G33" i="65"/>
  <c r="F33" i="65"/>
  <c r="D33" i="65"/>
  <c r="C33" i="65"/>
  <c r="J32" i="65"/>
  <c r="I32" i="65"/>
  <c r="K32" i="65" s="1"/>
  <c r="G32" i="65"/>
  <c r="H32" i="65" s="1"/>
  <c r="F32" i="65"/>
  <c r="D32" i="65"/>
  <c r="E32" i="65" s="1"/>
  <c r="C32" i="65"/>
  <c r="J31" i="65"/>
  <c r="K31" i="65" s="1"/>
  <c r="I31" i="65"/>
  <c r="G31" i="65"/>
  <c r="H31" i="65" s="1"/>
  <c r="F31" i="65"/>
  <c r="D31" i="65"/>
  <c r="C31" i="65"/>
  <c r="J30" i="65"/>
  <c r="I30" i="65"/>
  <c r="H30" i="65"/>
  <c r="G30" i="65"/>
  <c r="F30" i="65"/>
  <c r="D30" i="65"/>
  <c r="C30" i="65"/>
  <c r="J29" i="65"/>
  <c r="I29" i="65"/>
  <c r="G29" i="65"/>
  <c r="F29" i="65"/>
  <c r="D29" i="65"/>
  <c r="C29" i="65"/>
  <c r="E29" i="65" s="1"/>
  <c r="I28" i="65"/>
  <c r="K28" i="65" s="1"/>
  <c r="G28" i="65"/>
  <c r="F28" i="65"/>
  <c r="D28" i="65"/>
  <c r="C28" i="65"/>
  <c r="J27" i="65"/>
  <c r="I27" i="65"/>
  <c r="G27" i="65"/>
  <c r="F27" i="65"/>
  <c r="H27" i="65" s="1"/>
  <c r="D27" i="65"/>
  <c r="E27" i="65" s="1"/>
  <c r="C27" i="65"/>
  <c r="K26" i="65"/>
  <c r="J26" i="65"/>
  <c r="I26" i="65"/>
  <c r="G26" i="65"/>
  <c r="F26" i="65"/>
  <c r="D26" i="65"/>
  <c r="C26" i="65"/>
  <c r="J25" i="65"/>
  <c r="I25" i="65"/>
  <c r="G25" i="65"/>
  <c r="F25" i="65"/>
  <c r="H25" i="65" s="1"/>
  <c r="D25" i="65"/>
  <c r="E25" i="65" s="1"/>
  <c r="C25" i="65"/>
  <c r="J24" i="65"/>
  <c r="I24" i="65"/>
  <c r="K24" i="65" s="1"/>
  <c r="G24" i="65"/>
  <c r="F24" i="65"/>
  <c r="D24" i="65"/>
  <c r="C24" i="65"/>
  <c r="J23" i="65"/>
  <c r="I23" i="65"/>
  <c r="G23" i="65"/>
  <c r="F23" i="65"/>
  <c r="H23" i="65" s="1"/>
  <c r="D23" i="65"/>
  <c r="E23" i="65" s="1"/>
  <c r="C23" i="65"/>
  <c r="K22" i="65"/>
  <c r="J22" i="65"/>
  <c r="I22" i="65"/>
  <c r="G22" i="65"/>
  <c r="F22" i="65"/>
  <c r="D22" i="65"/>
  <c r="C22" i="65"/>
  <c r="J21" i="65"/>
  <c r="I21" i="65"/>
  <c r="G21" i="65"/>
  <c r="F21" i="65"/>
  <c r="H21" i="65" s="1"/>
  <c r="D21" i="65"/>
  <c r="E21" i="65" s="1"/>
  <c r="C21" i="65"/>
  <c r="J20" i="65"/>
  <c r="I20" i="65"/>
  <c r="K20" i="65" s="1"/>
  <c r="G20" i="65"/>
  <c r="F20" i="65"/>
  <c r="D20" i="65"/>
  <c r="C20" i="65"/>
  <c r="J19" i="65"/>
  <c r="I19" i="65"/>
  <c r="G19" i="65"/>
  <c r="F19" i="65"/>
  <c r="H19" i="65" s="1"/>
  <c r="D19" i="65"/>
  <c r="E19" i="65" s="1"/>
  <c r="C19" i="65"/>
  <c r="K18" i="65"/>
  <c r="J18" i="65"/>
  <c r="I18" i="65"/>
  <c r="G18" i="65"/>
  <c r="F18" i="65"/>
  <c r="D18" i="65"/>
  <c r="C18" i="65"/>
  <c r="L32" i="65" l="1"/>
  <c r="K19" i="65"/>
  <c r="H20" i="65"/>
  <c r="K23" i="65"/>
  <c r="L23" i="65" s="1"/>
  <c r="H24" i="65"/>
  <c r="K27" i="65"/>
  <c r="L27" i="65" s="1"/>
  <c r="H28" i="65"/>
  <c r="K29" i="65"/>
  <c r="E31" i="65"/>
  <c r="H33" i="65"/>
  <c r="E34" i="65"/>
  <c r="L34" i="65" s="1"/>
  <c r="K34" i="65"/>
  <c r="K38" i="65"/>
  <c r="L38" i="65" s="1"/>
  <c r="H39" i="65"/>
  <c r="K42" i="65"/>
  <c r="L42" i="65" s="1"/>
  <c r="H43" i="65"/>
  <c r="K46" i="65"/>
  <c r="H47" i="65"/>
  <c r="K50" i="65"/>
  <c r="L50" i="65" s="1"/>
  <c r="H51" i="65"/>
  <c r="K54" i="65"/>
  <c r="H58" i="65"/>
  <c r="K61" i="65"/>
  <c r="L61" i="65" s="1"/>
  <c r="H62" i="65"/>
  <c r="K65" i="65"/>
  <c r="H66" i="65"/>
  <c r="K72" i="65"/>
  <c r="L72" i="65" s="1"/>
  <c r="H73" i="65"/>
  <c r="H80" i="65"/>
  <c r="H81" i="65"/>
  <c r="L81" i="65" s="1"/>
  <c r="H87" i="65"/>
  <c r="H95" i="65"/>
  <c r="H96" i="65"/>
  <c r="L96" i="65" s="1"/>
  <c r="H102" i="65"/>
  <c r="H109" i="65"/>
  <c r="H121" i="65"/>
  <c r="L36" i="65"/>
  <c r="H18" i="65"/>
  <c r="K21" i="65"/>
  <c r="H22" i="65"/>
  <c r="K25" i="65"/>
  <c r="L25" i="65" s="1"/>
  <c r="H26" i="65"/>
  <c r="H29" i="65"/>
  <c r="E30" i="65"/>
  <c r="K30" i="65"/>
  <c r="K33" i="65"/>
  <c r="E35" i="65"/>
  <c r="L35" i="65" s="1"/>
  <c r="H37" i="65"/>
  <c r="L37" i="65" s="1"/>
  <c r="K40" i="65"/>
  <c r="L40" i="65" s="1"/>
  <c r="H41" i="65"/>
  <c r="K44" i="65"/>
  <c r="H45" i="65"/>
  <c r="K48" i="65"/>
  <c r="L48" i="65" s="1"/>
  <c r="H49" i="65"/>
  <c r="K52" i="65"/>
  <c r="H53" i="65"/>
  <c r="K59" i="65"/>
  <c r="L59" i="65" s="1"/>
  <c r="H60" i="65"/>
  <c r="K63" i="65"/>
  <c r="H64" i="65"/>
  <c r="K67" i="65"/>
  <c r="L67" i="65" s="1"/>
  <c r="H68" i="65"/>
  <c r="K77" i="65"/>
  <c r="H78" i="65"/>
  <c r="H79" i="65"/>
  <c r="E80" i="65"/>
  <c r="K81" i="65"/>
  <c r="H85" i="65"/>
  <c r="H86" i="65"/>
  <c r="E87" i="65"/>
  <c r="K88" i="65"/>
  <c r="L88" i="65" s="1"/>
  <c r="H89" i="65"/>
  <c r="H94" i="65"/>
  <c r="E95" i="65"/>
  <c r="L95" i="65" s="1"/>
  <c r="K96" i="65"/>
  <c r="H97" i="65"/>
  <c r="H101" i="65"/>
  <c r="L101" i="65" s="1"/>
  <c r="E102" i="65"/>
  <c r="L102" i="65" s="1"/>
  <c r="K103" i="65"/>
  <c r="L103" i="65" s="1"/>
  <c r="H107" i="65"/>
  <c r="E109" i="65"/>
  <c r="L109" i="65" s="1"/>
  <c r="K113" i="65"/>
  <c r="L113" i="65" s="1"/>
  <c r="H114" i="65"/>
  <c r="E121" i="65"/>
  <c r="L121" i="65" s="1"/>
  <c r="L19" i="65"/>
  <c r="L29" i="65"/>
  <c r="E18" i="65"/>
  <c r="L18" i="65" s="1"/>
  <c r="E22" i="65"/>
  <c r="L22" i="65" s="1"/>
  <c r="E26" i="65"/>
  <c r="L26" i="65" s="1"/>
  <c r="E43" i="65"/>
  <c r="L43" i="65" s="1"/>
  <c r="E45" i="65"/>
  <c r="L45" i="65" s="1"/>
  <c r="E47" i="65"/>
  <c r="L47" i="65" s="1"/>
  <c r="E51" i="65"/>
  <c r="L51" i="65" s="1"/>
  <c r="H52" i="65"/>
  <c r="H54" i="65"/>
  <c r="E58" i="65"/>
  <c r="L58" i="65" s="1"/>
  <c r="E60" i="65"/>
  <c r="L60" i="65" s="1"/>
  <c r="E62" i="65"/>
  <c r="L62" i="65" s="1"/>
  <c r="H63" i="65"/>
  <c r="L63" i="65" s="1"/>
  <c r="E64" i="65"/>
  <c r="L64" i="65" s="1"/>
  <c r="H65" i="65"/>
  <c r="E66" i="65"/>
  <c r="L66" i="65" s="1"/>
  <c r="E68" i="65"/>
  <c r="L68" i="65" s="1"/>
  <c r="E73" i="65"/>
  <c r="L73" i="65" s="1"/>
  <c r="H77" i="65"/>
  <c r="L77" i="65" s="1"/>
  <c r="E78" i="65"/>
  <c r="L78" i="65" s="1"/>
  <c r="K79" i="65"/>
  <c r="L79" i="65" s="1"/>
  <c r="E85" i="65"/>
  <c r="L85" i="65" s="1"/>
  <c r="K86" i="65"/>
  <c r="L86" i="65" s="1"/>
  <c r="E89" i="65"/>
  <c r="L89" i="65" s="1"/>
  <c r="L94" i="65"/>
  <c r="K94" i="65"/>
  <c r="E97" i="65"/>
  <c r="L97" i="65" s="1"/>
  <c r="K101" i="65"/>
  <c r="E107" i="65"/>
  <c r="L107" i="65" s="1"/>
  <c r="K108" i="65"/>
  <c r="L108" i="65" s="1"/>
  <c r="E114" i="65"/>
  <c r="K115" i="65"/>
  <c r="L115" i="65" s="1"/>
  <c r="L21" i="65"/>
  <c r="L52" i="65"/>
  <c r="L31" i="65"/>
  <c r="E20" i="65"/>
  <c r="L20" i="65" s="1"/>
  <c r="E24" i="65"/>
  <c r="L24" i="65" s="1"/>
  <c r="E28" i="65"/>
  <c r="L28" i="65" s="1"/>
  <c r="E33" i="65"/>
  <c r="L33" i="65" s="1"/>
  <c r="E39" i="65"/>
  <c r="L39" i="65" s="1"/>
  <c r="E41" i="65"/>
  <c r="L41" i="65" s="1"/>
  <c r="H44" i="65"/>
  <c r="L44" i="65" s="1"/>
  <c r="H46" i="65"/>
  <c r="L46" i="65" s="1"/>
  <c r="E49" i="65"/>
  <c r="L49" i="65" s="1"/>
  <c r="E53" i="65"/>
  <c r="L53" i="65" s="1"/>
  <c r="L54" i="65"/>
  <c r="L65" i="65"/>
  <c r="L114" i="65" l="1"/>
  <c r="L30" i="65"/>
  <c r="L87" i="65"/>
  <c r="L80" i="65"/>
  <c r="K9" i="63"/>
  <c r="H15" i="62"/>
  <c r="G15" i="62"/>
  <c r="F15" i="62"/>
  <c r="E15" i="62"/>
  <c r="K15" i="62" s="1"/>
  <c r="D15" i="62"/>
  <c r="K14" i="62"/>
  <c r="K13" i="62"/>
  <c r="K12" i="62"/>
  <c r="K42" i="61" l="1"/>
  <c r="K41" i="61"/>
  <c r="R33" i="61"/>
  <c r="Y31" i="61"/>
  <c r="K30" i="61"/>
  <c r="M24" i="61"/>
  <c r="L24" i="61"/>
  <c r="L23" i="61" s="1"/>
  <c r="K24" i="61"/>
  <c r="N23" i="61"/>
  <c r="M23" i="61"/>
  <c r="K23" i="61"/>
  <c r="M19" i="61"/>
  <c r="Q19" i="61" s="1"/>
  <c r="Q17" i="61"/>
  <c r="R17" i="61" s="1"/>
  <c r="N12" i="61"/>
  <c r="F12" i="6" l="1"/>
  <c r="D27" i="6" l="1"/>
  <c r="D29" i="6" s="1"/>
  <c r="B33" i="6"/>
  <c r="B32" i="6"/>
  <c r="D28" i="6"/>
  <c r="D25" i="6"/>
</calcChain>
</file>

<file path=xl/sharedStrings.xml><?xml version="1.0" encoding="utf-8"?>
<sst xmlns="http://schemas.openxmlformats.org/spreadsheetml/2006/main" count="620" uniqueCount="305">
  <si>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</si>
  <si>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</si>
  <si>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</si>
  <si>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</si>
  <si>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</si>
  <si>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</si>
  <si>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</si>
  <si>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</si>
  <si>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</si>
  <si>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</si>
  <si>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</si>
  <si>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</si>
  <si>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</si>
  <si>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</si>
  <si>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</si>
  <si>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</si>
  <si>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</si>
  <si>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</si>
  <si>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</si>
  <si>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</si>
  <si>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</si>
  <si>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</si>
  <si>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</si>
  <si>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</si>
  <si>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</si>
  <si>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</si>
  <si>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</si>
  <si>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</si>
  <si>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</si>
  <si>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</si>
  <si>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</si>
  <si>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</si>
  <si>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</si>
  <si>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</si>
  <si>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</si>
  <si>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</si>
  <si>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</si>
  <si>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</si>
  <si>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</si>
  <si>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</si>
  <si>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</si>
  <si>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</si>
  <si>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</si>
  <si>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</si>
  <si>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</si>
  <si>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</si>
  <si>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</si>
  <si>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</si>
  <si>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</si>
  <si>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</si>
  <si>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</si>
  <si>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</si>
  <si>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</si>
  <si>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</si>
  <si>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</si>
  <si>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</si>
  <si>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</si>
  <si>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</si>
  <si>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</si>
  <si>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</si>
  <si>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</si>
  <si>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</si>
  <si>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</si>
  <si>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</si>
  <si>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</si>
  <si>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</si>
  <si>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</si>
  <si>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</si>
  <si>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</si>
  <si>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</si>
  <si>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</si>
  <si>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Resultados Alcanzados</t>
  </si>
  <si>
    <t>Primer Trimestre</t>
  </si>
  <si>
    <t>-----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</si>
  <si>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</si>
  <si>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</si>
  <si>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</si>
  <si>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</si>
  <si>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</si>
  <si>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</si>
  <si>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</si>
  <si>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</si>
  <si>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</si>
  <si>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</si>
  <si>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</si>
  <si>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</si>
  <si>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</si>
  <si>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</si>
  <si>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</si>
  <si>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</si>
  <si>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</si>
  <si>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</si>
  <si>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</si>
  <si>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</si>
  <si>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</si>
  <si>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</si>
  <si>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</si>
  <si>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</si>
  <si>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</si>
  <si>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</si>
  <si>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</si>
  <si>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</si>
  <si>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</si>
  <si>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</si>
  <si>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</si>
  <si>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</si>
  <si>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</si>
  <si>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</si>
  <si>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</si>
  <si>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</si>
  <si>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</si>
  <si>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</si>
  <si>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</si>
  <si>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</si>
  <si>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</si>
  <si>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</si>
  <si>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</si>
  <si>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</si>
  <si>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</si>
  <si>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</si>
  <si>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</si>
  <si>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</si>
  <si>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</si>
  <si>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</si>
  <si>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</si>
  <si>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</si>
  <si>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</si>
  <si>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</si>
  <si>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</si>
  <si>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</si>
  <si>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</si>
  <si>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</si>
  <si>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</si>
  <si>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</si>
  <si>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</si>
  <si>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</si>
  <si>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</si>
  <si>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</si>
  <si>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</si>
  <si>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</si>
  <si>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</si>
  <si>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</si>
  <si>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</si>
  <si>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</si>
  <si>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</si>
  <si>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</si>
  <si>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</si>
  <si>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</si>
  <si>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</si>
  <si>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-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</si>
  <si>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</si>
  <si>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</si>
  <si>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</si>
  <si>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</si>
  <si>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</si>
  <si>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</si>
  <si>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</si>
  <si>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</si>
  <si>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</si>
  <si>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</si>
  <si>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</si>
  <si>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</si>
  <si>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</si>
  <si>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</si>
  <si>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</si>
  <si>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</si>
  <si>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</si>
  <si>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</si>
  <si>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</si>
  <si>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</si>
  <si>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</si>
  <si>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</si>
  <si>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</si>
  <si>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</si>
  <si>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</si>
  <si>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</si>
  <si>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</si>
  <si>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</si>
  <si>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</si>
  <si>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</si>
  <si>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</si>
  <si>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</si>
  <si>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</si>
  <si>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</si>
  <si>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</si>
  <si>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</si>
  <si>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</si>
  <si>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</si>
  <si>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</si>
  <si>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</si>
  <si>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</si>
  <si>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RESOLUCIÓN INTERNA ATM Nº 61/16 - INDICADORES DE GESTIÓN</t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</si>
  <si>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</si>
  <si>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</si>
  <si>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</si>
  <si>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</si>
  <si>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</si>
  <si>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</si>
  <si>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 - ACTIVIDADES ECONÓMICAS</t>
  </si>
  <si>
    <t>DEPARTAMENTO ATENCIÓN CONTRIBUYENTES - PATRIMONIALES</t>
  </si>
  <si>
    <t>DEPARTAMENTO ATENCIÓN CONTRIBUYENTES - SELLOS Y TASA DE JUSTICIA</t>
  </si>
  <si>
    <t>DEPARTAMENTO PATRIMONIALES E INGRESOS VARIOS</t>
  </si>
  <si>
    <t xml:space="preserve">DEPARTAMENTO ACTIVIDADES ECONÓMICAS - </t>
  </si>
  <si>
    <t>DEPARTAMENTO GRANDES CONTRIBUYENTES</t>
  </si>
  <si>
    <t xml:space="preserve">DEPARTAMENTO DETERMINACIÓN DE OFICIO - </t>
  </si>
  <si>
    <t>DEPARTAMENTO CONTACT CENTER</t>
  </si>
  <si>
    <t>RECEPTORIA MAIPU</t>
  </si>
  <si>
    <t xml:space="preserve"> CONSEJO PROFESIONAL</t>
  </si>
  <si>
    <t>DELEGACION SAN RAFAEL</t>
  </si>
  <si>
    <t xml:space="preserve"> RECEPTORIA VILLA ATUEL</t>
  </si>
  <si>
    <t>RECEPTORIA MALARGUE</t>
  </si>
  <si>
    <t>DELEGACION VALLE DE UCO</t>
  </si>
  <si>
    <t>RECEPTORIA JUNIN</t>
  </si>
  <si>
    <t xml:space="preserve">DELEGACION CIUDAD AUT DE BUENOS AIRES 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</si>
  <si>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</si>
  <si>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</si>
  <si>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</si>
  <si>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</si>
  <si>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</si>
  <si>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</si>
  <si>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</si>
  <si>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</si>
  <si>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</si>
  <si>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</si>
  <si>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</si>
  <si>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</si>
  <si>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 xml:space="preserve"> OPERACIONES E INFRAESTRUCTURA 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</si>
  <si>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</si>
  <si>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</si>
  <si>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</si>
  <si>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</si>
  <si>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</si>
  <si>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</si>
  <si>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</si>
  <si>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</si>
  <si>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</si>
  <si>
    <t>CUADRO DE INDICADORES Y METAS  - META ANUAL y  4to TRIMESTRE 2018</t>
  </si>
  <si>
    <t>C.J.U.O. 1 - 06 - 10 - 4º TRIMESTE 2018</t>
  </si>
  <si>
    <t>Ridi</t>
  </si>
  <si>
    <t>Licenciado</t>
  </si>
  <si>
    <t>Permanente</t>
  </si>
  <si>
    <t>Cargado</t>
  </si>
  <si>
    <t>Molina</t>
  </si>
  <si>
    <t>Administrativo</t>
  </si>
  <si>
    <t>cargado</t>
  </si>
  <si>
    <t>Gonzalez P</t>
  </si>
  <si>
    <t>Diblasi F</t>
  </si>
  <si>
    <t>baja</t>
  </si>
  <si>
    <t xml:space="preserve">Wajn </t>
  </si>
  <si>
    <t>Otros profesionales</t>
  </si>
  <si>
    <t>Diblasi JC</t>
  </si>
  <si>
    <t xml:space="preserve">Odoriz </t>
  </si>
  <si>
    <t>Hidalgo</t>
  </si>
  <si>
    <t>adscripto</t>
  </si>
  <si>
    <t>Boulin</t>
  </si>
  <si>
    <t>Navas</t>
  </si>
  <si>
    <t>Troyano</t>
  </si>
  <si>
    <t>Caballero</t>
  </si>
  <si>
    <t>Peña y Lillo</t>
  </si>
  <si>
    <t xml:space="preserve">Campos </t>
  </si>
  <si>
    <t>Fierro</t>
  </si>
  <si>
    <t>Becerra</t>
  </si>
  <si>
    <t>Gili Perez</t>
  </si>
  <si>
    <t>Castilllo</t>
  </si>
  <si>
    <t>Gallardo</t>
  </si>
  <si>
    <t>Avellaneda</t>
  </si>
  <si>
    <t xml:space="preserve">Diaz </t>
  </si>
  <si>
    <t xml:space="preserve">Cicconi </t>
  </si>
  <si>
    <t>Gonzalez de Duo</t>
  </si>
  <si>
    <t>Marti</t>
  </si>
  <si>
    <t>Aleman</t>
  </si>
  <si>
    <t>Bustos</t>
  </si>
  <si>
    <t xml:space="preserve">Sanchez </t>
  </si>
  <si>
    <t>Adscripta</t>
  </si>
  <si>
    <t xml:space="preserve">Funes </t>
  </si>
  <si>
    <t>Otras Tareas</t>
  </si>
  <si>
    <t>Orozco</t>
  </si>
  <si>
    <t>Gili Pedro</t>
  </si>
  <si>
    <t>Contratado</t>
  </si>
  <si>
    <t>Petry</t>
  </si>
  <si>
    <t>Baja</t>
  </si>
  <si>
    <t>Nuñez</t>
  </si>
  <si>
    <t>Contador</t>
  </si>
  <si>
    <t>Baseggio</t>
  </si>
  <si>
    <t>Boretto</t>
  </si>
  <si>
    <t>Contrato</t>
  </si>
  <si>
    <t>Bayona</t>
  </si>
  <si>
    <t>Ministerio de Hacienda y Finanzas</t>
  </si>
  <si>
    <t>C.JU.O. : 1.06.02</t>
  </si>
  <si>
    <t>MINISTERIO DE HACIENDA</t>
  </si>
  <si>
    <t>DIRECCION GENERAL DE PRESUPUESTO</t>
  </si>
  <si>
    <t>2018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</si>
  <si>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</si>
  <si>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</si>
  <si>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</si>
  <si>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</si>
  <si>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</si>
  <si>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</si>
  <si>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</si>
  <si>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</si>
  <si>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</si>
  <si>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r>
      <t>LRF LEY Nº 7.314 - ART. 44 Y 45  - ANEXO 30 ACUERDO 3949 ART. 27 – 4</t>
    </r>
    <r>
      <rPr>
        <b/>
        <vertAlign val="superscript"/>
        <sz val="9"/>
        <color indexed="8"/>
        <rFont val="Verdana"/>
        <family val="2"/>
        <charset val="1"/>
      </rPr>
      <t>º</t>
    </r>
    <r>
      <rPr>
        <b/>
        <sz val="9"/>
        <color indexed="8"/>
        <rFont val="Verdana"/>
        <family val="2"/>
        <charset val="1"/>
      </rPr>
      <t xml:space="preserve"> TRIMESTRE 2018</t>
    </r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</si>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</sst>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  <numFmt numFmtId="174" formatCode="#,##0\ _€"/>
  </numFmts>
  <fonts count="6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u/>
      <sz val="9"/>
      <name val="Arial"/>
      <family val="2"/>
    </font>
    <font>
      <sz val="10"/>
      <name val="Verdana"/>
      <family val="2"/>
    </font>
    <font>
      <b/>
      <sz val="11"/>
      <color indexed="16"/>
      <name val="Arial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b/>
      <sz val="9"/>
      <color indexed="9"/>
      <name val="Verdana"/>
      <family val="2"/>
      <charset val="1"/>
    </font>
    <font>
      <b/>
      <vertAlign val="superscript"/>
      <sz val="9"/>
      <color indexed="8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19"/>
      </patternFill>
    </fill>
    <fill>
      <patternFill patternType="solid">
        <fgColor indexed="44"/>
        <bgColor indexed="49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7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4" borderId="0" applyNumberFormat="0" applyBorder="0" applyAlignment="0" applyProtection="0"/>
    <xf numFmtId="0" fontId="29" fillId="16" borderId="1" applyNumberFormat="0" applyAlignment="0" applyProtection="0"/>
    <xf numFmtId="0" fontId="30" fillId="1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7" borderId="1" applyNumberFormat="0" applyAlignment="0" applyProtection="0"/>
    <xf numFmtId="0" fontId="34" fillId="3" borderId="0" applyNumberFormat="0" applyBorder="0" applyAlignment="0" applyProtection="0"/>
    <xf numFmtId="165" fontId="17" fillId="0" borderId="0" applyFont="0" applyFill="0" applyBorder="0" applyAlignment="0" applyProtection="0"/>
    <xf numFmtId="0" fontId="35" fillId="22" borderId="0" applyNumberFormat="0" applyBorder="0" applyAlignment="0" applyProtection="0"/>
    <xf numFmtId="0" fontId="17" fillId="23" borderId="4" applyNumberFormat="0" applyFont="0" applyAlignment="0" applyProtection="0"/>
    <xf numFmtId="0" fontId="36" fillId="16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32" fillId="0" borderId="8" applyNumberFormat="0" applyFill="0" applyAlignment="0" applyProtection="0"/>
    <xf numFmtId="0" fontId="42" fillId="0" borderId="9" applyNumberFormat="0" applyFill="0" applyAlignment="0" applyProtection="0"/>
    <xf numFmtId="0" fontId="22" fillId="0" borderId="0"/>
    <xf numFmtId="165" fontId="22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6" fillId="0" borderId="0"/>
    <xf numFmtId="9" fontId="26" fillId="0" borderId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7" fillId="0" borderId="0"/>
    <xf numFmtId="0" fontId="17" fillId="0" borderId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46" fillId="0" borderId="0"/>
    <xf numFmtId="9" fontId="17" fillId="0" borderId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18">
    <xf numFmtId="0" fontId="0" fillId="0" borderId="0" xfId="0"/>
    <xf numFmtId="0" fontId="21" fillId="0" borderId="0" xfId="0" applyFont="1"/>
    <xf numFmtId="0" fontId="22" fillId="0" borderId="0" xfId="0" applyFont="1"/>
    <xf numFmtId="1" fontId="24" fillId="24" borderId="11" xfId="32" applyNumberFormat="1" applyFont="1" applyFill="1" applyBorder="1" applyAlignment="1">
      <alignment horizontal="center" vertical="center"/>
    </xf>
    <xf numFmtId="0" fontId="18" fillId="24" borderId="14" xfId="0" applyFont="1" applyFill="1" applyBorder="1"/>
    <xf numFmtId="1" fontId="24" fillId="24" borderId="15" xfId="32" applyNumberFormat="1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5" fillId="0" borderId="17" xfId="0" applyFont="1" applyBorder="1" applyAlignment="1"/>
    <xf numFmtId="0" fontId="25" fillId="0" borderId="11" xfId="0" applyFont="1" applyBorder="1"/>
    <xf numFmtId="0" fontId="25" fillId="0" borderId="0" xfId="0" applyFont="1"/>
    <xf numFmtId="0" fontId="25" fillId="0" borderId="17" xfId="0" applyFont="1" applyFill="1" applyBorder="1" applyAlignment="1"/>
    <xf numFmtId="0" fontId="25" fillId="0" borderId="0" xfId="0" applyFont="1" applyFill="1"/>
    <xf numFmtId="0" fontId="25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5" fillId="26" borderId="15" xfId="0" applyFont="1" applyFill="1" applyBorder="1"/>
    <xf numFmtId="1" fontId="25" fillId="26" borderId="15" xfId="0" applyNumberFormat="1" applyFont="1" applyFill="1" applyBorder="1"/>
    <xf numFmtId="0" fontId="22" fillId="26" borderId="15" xfId="0" applyFont="1" applyFill="1" applyBorder="1"/>
    <xf numFmtId="0" fontId="22" fillId="26" borderId="16" xfId="0" applyFont="1" applyFill="1" applyBorder="1"/>
    <xf numFmtId="0" fontId="25" fillId="0" borderId="24" xfId="0" applyFont="1" applyBorder="1"/>
    <xf numFmtId="0" fontId="25" fillId="0" borderId="25" xfId="0" applyFont="1" applyBorder="1"/>
    <xf numFmtId="0" fontId="25" fillId="26" borderId="26" xfId="0" applyFont="1" applyFill="1" applyBorder="1"/>
    <xf numFmtId="0" fontId="25" fillId="0" borderId="11" xfId="0" applyFont="1" applyFill="1" applyBorder="1"/>
    <xf numFmtId="0" fontId="25" fillId="0" borderId="20" xfId="0" applyFont="1" applyBorder="1"/>
    <xf numFmtId="0" fontId="25" fillId="0" borderId="27" xfId="0" applyFont="1" applyBorder="1"/>
    <xf numFmtId="0" fontId="22" fillId="26" borderId="30" xfId="0" applyFont="1" applyFill="1" applyBorder="1"/>
    <xf numFmtId="0" fontId="21" fillId="0" borderId="0" xfId="0" applyFont="1" applyBorder="1" applyAlignment="1"/>
    <xf numFmtId="0" fontId="21" fillId="0" borderId="32" xfId="0" applyFont="1" applyBorder="1"/>
    <xf numFmtId="0" fontId="19" fillId="0" borderId="0" xfId="0" applyFont="1" applyBorder="1" applyAlignment="1">
      <alignment horizontal="center"/>
    </xf>
    <xf numFmtId="0" fontId="19" fillId="0" borderId="31" xfId="0" applyFont="1" applyBorder="1" applyAlignment="1">
      <alignment vertical="center"/>
    </xf>
    <xf numFmtId="0" fontId="25" fillId="0" borderId="17" xfId="0" applyFont="1" applyBorder="1"/>
    <xf numFmtId="0" fontId="25" fillId="0" borderId="34" xfId="0" applyFont="1" applyBorder="1" applyAlignment="1"/>
    <xf numFmtId="0" fontId="25" fillId="0" borderId="29" xfId="0" applyFont="1" applyBorder="1"/>
    <xf numFmtId="0" fontId="25" fillId="0" borderId="35" xfId="0" applyFont="1" applyBorder="1"/>
    <xf numFmtId="0" fontId="25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22" fillId="26" borderId="23" xfId="0" applyFont="1" applyFill="1" applyBorder="1"/>
    <xf numFmtId="0" fontId="18" fillId="25" borderId="37" xfId="0" applyFont="1" applyFill="1" applyBorder="1"/>
    <xf numFmtId="0" fontId="18" fillId="25" borderId="38" xfId="0" applyFont="1" applyFill="1" applyBorder="1"/>
    <xf numFmtId="0" fontId="22" fillId="26" borderId="26" xfId="0" applyFont="1" applyFill="1" applyBorder="1"/>
    <xf numFmtId="0" fontId="24" fillId="25" borderId="41" xfId="0" applyFont="1" applyFill="1" applyBorder="1" applyAlignment="1"/>
    <xf numFmtId="0" fontId="25" fillId="25" borderId="37" xfId="0" applyFont="1" applyFill="1" applyBorder="1"/>
    <xf numFmtId="0" fontId="24" fillId="25" borderId="42" xfId="0" applyFont="1" applyFill="1" applyBorder="1"/>
    <xf numFmtId="0" fontId="25" fillId="25" borderId="43" xfId="0" applyFont="1" applyFill="1" applyBorder="1"/>
    <xf numFmtId="0" fontId="25" fillId="25" borderId="39" xfId="0" applyFont="1" applyFill="1" applyBorder="1"/>
    <xf numFmtId="0" fontId="25" fillId="0" borderId="34" xfId="0" applyFont="1" applyBorder="1"/>
    <xf numFmtId="0" fontId="25" fillId="0" borderId="19" xfId="0" applyFont="1" applyBorder="1"/>
    <xf numFmtId="0" fontId="25" fillId="0" borderId="12" xfId="0" applyFont="1" applyFill="1" applyBorder="1"/>
    <xf numFmtId="0" fontId="25" fillId="0" borderId="12" xfId="0" applyFont="1" applyBorder="1"/>
    <xf numFmtId="0" fontId="25" fillId="0" borderId="21" xfId="0" applyFont="1" applyBorder="1"/>
    <xf numFmtId="0" fontId="24" fillId="25" borderId="41" xfId="0" applyFont="1" applyFill="1" applyBorder="1"/>
    <xf numFmtId="0" fontId="25" fillId="0" borderId="34" xfId="0" applyFont="1" applyFill="1" applyBorder="1"/>
    <xf numFmtId="3" fontId="25" fillId="26" borderId="29" xfId="0" applyNumberFormat="1" applyFont="1" applyFill="1" applyBorder="1"/>
    <xf numFmtId="3" fontId="25" fillId="0" borderId="29" xfId="0" applyNumberFormat="1" applyFont="1" applyFill="1" applyBorder="1"/>
    <xf numFmtId="0" fontId="25" fillId="0" borderId="24" xfId="0" applyFont="1" applyFill="1" applyBorder="1"/>
    <xf numFmtId="3" fontId="25" fillId="26" borderId="46" xfId="0" applyNumberFormat="1" applyFont="1" applyFill="1" applyBorder="1"/>
    <xf numFmtId="3" fontId="25" fillId="26" borderId="25" xfId="0" applyNumberFormat="1" applyFont="1" applyFill="1" applyBorder="1"/>
    <xf numFmtId="3" fontId="25" fillId="0" borderId="25" xfId="0" applyNumberFormat="1" applyFont="1" applyFill="1" applyBorder="1"/>
    <xf numFmtId="4" fontId="22" fillId="0" borderId="0" xfId="0" applyNumberFormat="1" applyFont="1"/>
    <xf numFmtId="0" fontId="24" fillId="24" borderId="48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0" xfId="0" applyBorder="1" applyAlignment="1"/>
    <xf numFmtId="0" fontId="0" fillId="0" borderId="50" xfId="0" applyBorder="1"/>
    <xf numFmtId="0" fontId="0" fillId="0" borderId="47" xfId="0" applyBorder="1"/>
    <xf numFmtId="0" fontId="0" fillId="0" borderId="51" xfId="0" applyBorder="1"/>
    <xf numFmtId="0" fontId="19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52" xfId="32" applyNumberFormat="1" applyFont="1" applyFill="1" applyBorder="1" applyAlignment="1">
      <alignment horizontal="center" vertical="center"/>
    </xf>
    <xf numFmtId="0" fontId="24" fillId="24" borderId="54" xfId="0" applyFont="1" applyFill="1" applyBorder="1" applyAlignment="1">
      <alignment horizontal="center"/>
    </xf>
    <xf numFmtId="0" fontId="25" fillId="0" borderId="55" xfId="0" applyFont="1" applyFill="1" applyBorder="1"/>
    <xf numFmtId="1" fontId="25" fillId="0" borderId="52" xfId="0" applyNumberFormat="1" applyFont="1" applyFill="1" applyBorder="1"/>
    <xf numFmtId="0" fontId="25" fillId="0" borderId="52" xfId="0" applyFont="1" applyFill="1" applyBorder="1"/>
    <xf numFmtId="0" fontId="25" fillId="0" borderId="56" xfId="0" applyFont="1" applyFill="1" applyBorder="1"/>
    <xf numFmtId="0" fontId="0" fillId="25" borderId="55" xfId="0" applyFill="1" applyBorder="1"/>
    <xf numFmtId="0" fontId="0" fillId="25" borderId="52" xfId="0" applyFill="1" applyBorder="1"/>
    <xf numFmtId="0" fontId="22" fillId="0" borderId="52" xfId="0" applyFont="1" applyFill="1" applyBorder="1"/>
    <xf numFmtId="3" fontId="22" fillId="0" borderId="52" xfId="0" applyNumberFormat="1" applyFont="1" applyFill="1" applyBorder="1"/>
    <xf numFmtId="0" fontId="22" fillId="0" borderId="58" xfId="0" applyFont="1" applyFill="1" applyBorder="1"/>
    <xf numFmtId="3" fontId="22" fillId="0" borderId="55" xfId="0" applyNumberFormat="1" applyFont="1" applyFill="1" applyBorder="1"/>
    <xf numFmtId="3" fontId="22" fillId="0" borderId="56" xfId="0" applyNumberFormat="1" applyFont="1" applyFill="1" applyBorder="1"/>
    <xf numFmtId="0" fontId="22" fillId="0" borderId="55" xfId="0" applyFont="1" applyFill="1" applyBorder="1"/>
    <xf numFmtId="0" fontId="22" fillId="0" borderId="50" xfId="0" applyFont="1" applyFill="1" applyBorder="1"/>
    <xf numFmtId="0" fontId="19" fillId="0" borderId="59" xfId="0" applyFont="1" applyBorder="1" applyAlignment="1"/>
    <xf numFmtId="0" fontId="19" fillId="0" borderId="13" xfId="0" applyFont="1" applyBorder="1" applyAlignment="1"/>
    <xf numFmtId="0" fontId="21" fillId="0" borderId="13" xfId="0" applyFont="1" applyBorder="1" applyAlignment="1"/>
    <xf numFmtId="0" fontId="21" fillId="0" borderId="13" xfId="0" applyFont="1" applyBorder="1"/>
    <xf numFmtId="0" fontId="21" fillId="0" borderId="53" xfId="0" applyFont="1" applyBorder="1"/>
    <xf numFmtId="0" fontId="25" fillId="25" borderId="38" xfId="0" applyFont="1" applyFill="1" applyBorder="1"/>
    <xf numFmtId="3" fontId="25" fillId="0" borderId="15" xfId="0" applyNumberFormat="1" applyFont="1" applyFill="1" applyBorder="1"/>
    <xf numFmtId="3" fontId="25" fillId="0" borderId="23" xfId="0" applyNumberFormat="1" applyFont="1" applyFill="1" applyBorder="1"/>
    <xf numFmtId="3" fontId="25" fillId="0" borderId="26" xfId="0" applyNumberFormat="1" applyFont="1" applyFill="1" applyBorder="1"/>
    <xf numFmtId="3" fontId="25" fillId="26" borderId="36" xfId="0" applyNumberFormat="1" applyFont="1" applyFill="1" applyBorder="1"/>
    <xf numFmtId="3" fontId="25" fillId="26" borderId="11" xfId="0" applyNumberFormat="1" applyFont="1" applyFill="1" applyBorder="1"/>
    <xf numFmtId="3" fontId="25" fillId="26" borderId="28" xfId="0" applyNumberFormat="1" applyFont="1" applyFill="1" applyBorder="1"/>
    <xf numFmtId="3" fontId="25" fillId="0" borderId="11" xfId="0" applyNumberFormat="1" applyFont="1" applyFill="1" applyBorder="1"/>
    <xf numFmtId="3" fontId="25" fillId="26" borderId="33" xfId="0" applyNumberFormat="1" applyFont="1" applyFill="1" applyBorder="1"/>
    <xf numFmtId="3" fontId="25" fillId="25" borderId="43" xfId="0" applyNumberFormat="1" applyFont="1" applyFill="1" applyBorder="1"/>
    <xf numFmtId="3" fontId="25" fillId="25" borderId="44" xfId="0" applyNumberFormat="1" applyFont="1" applyFill="1" applyBorder="1"/>
    <xf numFmtId="3" fontId="24" fillId="25" borderId="44" xfId="0" applyNumberFormat="1" applyFont="1" applyFill="1" applyBorder="1"/>
    <xf numFmtId="3" fontId="24" fillId="25" borderId="43" xfId="0" applyNumberFormat="1" applyFont="1" applyFill="1" applyBorder="1"/>
    <xf numFmtId="3" fontId="25" fillId="25" borderId="40" xfId="0" applyNumberFormat="1" applyFont="1" applyFill="1" applyBorder="1"/>
    <xf numFmtId="3" fontId="25" fillId="0" borderId="36" xfId="0" applyNumberFormat="1" applyFont="1" applyBorder="1"/>
    <xf numFmtId="3" fontId="24" fillId="25" borderId="36" xfId="0" applyNumberFormat="1" applyFont="1" applyFill="1" applyBorder="1"/>
    <xf numFmtId="3" fontId="24" fillId="25" borderId="29" xfId="0" applyNumberFormat="1" applyFont="1" applyFill="1" applyBorder="1"/>
    <xf numFmtId="3" fontId="25" fillId="25" borderId="23" xfId="0" applyNumberFormat="1" applyFont="1" applyFill="1" applyBorder="1"/>
    <xf numFmtId="3" fontId="25" fillId="0" borderId="28" xfId="0" applyNumberFormat="1" applyFont="1" applyBorder="1"/>
    <xf numFmtId="3" fontId="24" fillId="25" borderId="28" xfId="0" applyNumberFormat="1" applyFont="1" applyFill="1" applyBorder="1"/>
    <xf numFmtId="3" fontId="24" fillId="25" borderId="11" xfId="0" applyNumberFormat="1" applyFont="1" applyFill="1" applyBorder="1"/>
    <xf numFmtId="3" fontId="25" fillId="25" borderId="15" xfId="0" applyNumberFormat="1" applyFont="1" applyFill="1" applyBorder="1"/>
    <xf numFmtId="3" fontId="25" fillId="26" borderId="12" xfId="0" applyNumberFormat="1" applyFont="1" applyFill="1" applyBorder="1"/>
    <xf numFmtId="3" fontId="25" fillId="0" borderId="12" xfId="0" applyNumberFormat="1" applyFont="1" applyFill="1" applyBorder="1"/>
    <xf numFmtId="3" fontId="25" fillId="0" borderId="16" xfId="0" applyNumberFormat="1" applyFont="1" applyFill="1" applyBorder="1"/>
    <xf numFmtId="3" fontId="25" fillId="25" borderId="37" xfId="0" applyNumberFormat="1" applyFont="1" applyFill="1" applyBorder="1"/>
    <xf numFmtId="3" fontId="24" fillId="25" borderId="37" xfId="0" applyNumberFormat="1" applyFont="1" applyFill="1" applyBorder="1"/>
    <xf numFmtId="3" fontId="24" fillId="25" borderId="38" xfId="0" applyNumberFormat="1" applyFont="1" applyFill="1" applyBorder="1"/>
    <xf numFmtId="0" fontId="23" fillId="0" borderId="0" xfId="53" applyFont="1" applyAlignment="1">
      <alignment horizontal="left" vertical="center"/>
    </xf>
    <xf numFmtId="0" fontId="17" fillId="0" borderId="0" xfId="53" applyAlignment="1">
      <alignment horizontal="center" vertical="center"/>
    </xf>
    <xf numFmtId="0" fontId="18" fillId="0" borderId="0" xfId="53" applyFont="1" applyAlignment="1">
      <alignment horizontal="center" vertical="center"/>
    </xf>
    <xf numFmtId="0" fontId="19" fillId="0" borderId="0" xfId="53" applyFont="1" applyAlignment="1">
      <alignment horizontal="left" vertical="center"/>
    </xf>
    <xf numFmtId="0" fontId="21" fillId="0" borderId="0" xfId="53" applyFont="1" applyAlignment="1">
      <alignment horizontal="center" vertical="center"/>
    </xf>
    <xf numFmtId="0" fontId="19" fillId="0" borderId="0" xfId="53" applyFont="1" applyBorder="1" applyAlignment="1">
      <alignment horizontal="left" vertical="center"/>
    </xf>
    <xf numFmtId="0" fontId="17" fillId="0" borderId="13" xfId="53" applyBorder="1"/>
    <xf numFmtId="0" fontId="24" fillId="24" borderId="11" xfId="53" applyFont="1" applyFill="1" applyBorder="1" applyAlignment="1">
      <alignment horizontal="center" vertical="center"/>
    </xf>
    <xf numFmtId="0" fontId="24" fillId="24" borderId="20" xfId="53" applyFont="1" applyFill="1" applyBorder="1" applyAlignment="1">
      <alignment horizontal="center" vertical="center" wrapText="1"/>
    </xf>
    <xf numFmtId="0" fontId="24" fillId="24" borderId="21" xfId="53" applyFont="1" applyFill="1" applyBorder="1" applyAlignment="1">
      <alignment horizontal="center" vertical="center" wrapText="1"/>
    </xf>
    <xf numFmtId="0" fontId="24" fillId="24" borderId="48" xfId="53" applyFont="1" applyFill="1" applyBorder="1" applyAlignment="1">
      <alignment horizontal="center" vertical="center" wrapText="1"/>
    </xf>
    <xf numFmtId="0" fontId="25" fillId="0" borderId="17" xfId="53" applyFont="1" applyBorder="1" applyAlignment="1">
      <alignment horizontal="left" vertical="center"/>
    </xf>
    <xf numFmtId="0" fontId="25" fillId="0" borderId="11" xfId="53" applyFont="1" applyBorder="1" applyAlignment="1">
      <alignment horizontal="center" vertical="center"/>
    </xf>
    <xf numFmtId="0" fontId="25" fillId="0" borderId="11" xfId="53" quotePrefix="1" applyFont="1" applyBorder="1" applyAlignment="1">
      <alignment horizontal="center" vertical="center" wrapText="1"/>
    </xf>
    <xf numFmtId="0" fontId="24" fillId="0" borderId="18" xfId="53" applyFont="1" applyBorder="1" applyAlignment="1">
      <alignment horizontal="center" vertical="center"/>
    </xf>
    <xf numFmtId="0" fontId="25" fillId="26" borderId="11" xfId="53" applyFont="1" applyFill="1" applyBorder="1" applyAlignment="1">
      <alignment horizontal="right" vertical="center"/>
    </xf>
    <xf numFmtId="0" fontId="25" fillId="28" borderId="15" xfId="53" applyFont="1" applyFill="1" applyBorder="1" applyAlignment="1">
      <alignment horizontal="center" vertical="center"/>
    </xf>
    <xf numFmtId="0" fontId="25" fillId="26" borderId="11" xfId="53" quotePrefix="1" applyFont="1" applyFill="1" applyBorder="1" applyAlignment="1">
      <alignment horizontal="right" vertical="center" wrapText="1"/>
    </xf>
    <xf numFmtId="0" fontId="25" fillId="28" borderId="15" xfId="53" quotePrefix="1" applyFont="1" applyFill="1" applyBorder="1" applyAlignment="1">
      <alignment horizontal="center" vertical="center" wrapText="1"/>
    </xf>
    <xf numFmtId="0" fontId="24" fillId="0" borderId="18" xfId="53" quotePrefix="1" applyFont="1" applyBorder="1" applyAlignment="1">
      <alignment horizontal="center" vertical="center" wrapText="1"/>
    </xf>
    <xf numFmtId="0" fontId="25" fillId="28" borderId="15" xfId="53" applyFont="1" applyFill="1" applyBorder="1" applyAlignment="1">
      <alignment horizontal="center" vertical="center" wrapText="1"/>
    </xf>
    <xf numFmtId="3" fontId="25" fillId="0" borderId="11" xfId="55" quotePrefix="1" applyNumberFormat="1" applyFont="1" applyBorder="1" applyAlignment="1">
      <alignment horizontal="right" vertical="center" wrapText="1"/>
    </xf>
    <xf numFmtId="3" fontId="25" fillId="0" borderId="11" xfId="55" applyNumberFormat="1" applyFont="1" applyBorder="1" applyAlignment="1">
      <alignment horizontal="right" vertical="center"/>
    </xf>
    <xf numFmtId="4" fontId="25" fillId="26" borderId="11" xfId="55" applyNumberFormat="1" applyFont="1" applyFill="1" applyBorder="1" applyAlignment="1">
      <alignment horizontal="right" vertical="center"/>
    </xf>
    <xf numFmtId="4" fontId="25" fillId="28" borderId="15" xfId="55" applyNumberFormat="1" applyFont="1" applyFill="1" applyBorder="1" applyAlignment="1">
      <alignment horizontal="right" vertical="center"/>
    </xf>
    <xf numFmtId="3" fontId="24" fillId="0" borderId="18" xfId="53" applyNumberFormat="1" applyFont="1" applyBorder="1" applyAlignment="1">
      <alignment horizontal="center" vertical="center"/>
    </xf>
    <xf numFmtId="3" fontId="25" fillId="0" borderId="11" xfId="53" quotePrefix="1" applyNumberFormat="1" applyFont="1" applyBorder="1" applyAlignment="1">
      <alignment horizontal="right" vertical="center" wrapText="1"/>
    </xf>
    <xf numFmtId="3" fontId="25" fillId="0" borderId="11" xfId="53" applyNumberFormat="1" applyFont="1" applyBorder="1" applyAlignment="1">
      <alignment horizontal="right" vertical="center"/>
    </xf>
    <xf numFmtId="3" fontId="25" fillId="26" borderId="11" xfId="53" applyNumberFormat="1" applyFont="1" applyFill="1" applyBorder="1" applyAlignment="1">
      <alignment horizontal="right" vertical="center"/>
    </xf>
    <xf numFmtId="3" fontId="25" fillId="28" borderId="15" xfId="53" applyNumberFormat="1" applyFont="1" applyFill="1" applyBorder="1" applyAlignment="1">
      <alignment horizontal="right" vertical="center"/>
    </xf>
    <xf numFmtId="167" fontId="25" fillId="26" borderId="11" xfId="53" applyNumberFormat="1" applyFont="1" applyFill="1" applyBorder="1" applyAlignment="1">
      <alignment horizontal="right" vertical="center" wrapText="1"/>
    </xf>
    <xf numFmtId="167" fontId="25" fillId="28" borderId="15" xfId="53" quotePrefix="1" applyNumberFormat="1" applyFont="1" applyFill="1" applyBorder="1" applyAlignment="1">
      <alignment horizontal="right" vertical="center" wrapText="1"/>
    </xf>
    <xf numFmtId="166" fontId="24" fillId="0" borderId="18" xfId="53" applyNumberFormat="1" applyFont="1" applyBorder="1" applyAlignment="1">
      <alignment horizontal="right" vertical="center"/>
    </xf>
    <xf numFmtId="0" fontId="25" fillId="26" borderId="12" xfId="53" applyFont="1" applyFill="1" applyBorder="1" applyAlignment="1">
      <alignment horizontal="right" vertical="center"/>
    </xf>
    <xf numFmtId="0" fontId="25" fillId="28" borderId="16" xfId="53" applyFont="1" applyFill="1" applyBorder="1" applyAlignment="1">
      <alignment horizontal="center" vertical="center"/>
    </xf>
    <xf numFmtId="0" fontId="24" fillId="25" borderId="17" xfId="53" applyFont="1" applyFill="1" applyBorder="1" applyAlignment="1">
      <alignment horizontal="left" vertical="center"/>
    </xf>
    <xf numFmtId="0" fontId="25" fillId="25" borderId="11" xfId="53" applyFont="1" applyFill="1" applyBorder="1" applyAlignment="1">
      <alignment horizontal="center" vertical="center"/>
    </xf>
    <xf numFmtId="0" fontId="25" fillId="25" borderId="22" xfId="53" applyFont="1" applyFill="1" applyBorder="1" applyAlignment="1">
      <alignment horizontal="center" vertical="center"/>
    </xf>
    <xf numFmtId="0" fontId="25" fillId="25" borderId="10" xfId="53" applyFont="1" applyFill="1" applyBorder="1" applyAlignment="1">
      <alignment horizontal="center" vertical="center"/>
    </xf>
    <xf numFmtId="0" fontId="25" fillId="25" borderId="14" xfId="53" applyFont="1" applyFill="1" applyBorder="1" applyAlignment="1">
      <alignment horizontal="center" vertical="center"/>
    </xf>
    <xf numFmtId="0" fontId="24" fillId="25" borderId="18" xfId="53" applyFont="1" applyFill="1" applyBorder="1" applyAlignment="1">
      <alignment horizontal="center" vertical="center"/>
    </xf>
    <xf numFmtId="0" fontId="24" fillId="0" borderId="17" xfId="53" applyFont="1" applyBorder="1" applyAlignment="1">
      <alignment horizontal="left" vertical="center"/>
    </xf>
    <xf numFmtId="0" fontId="25" fillId="28" borderId="17" xfId="53" applyFont="1" applyFill="1" applyBorder="1" applyAlignment="1">
      <alignment horizontal="center" vertical="center"/>
    </xf>
    <xf numFmtId="0" fontId="25" fillId="26" borderId="28" xfId="53" applyFont="1" applyFill="1" applyBorder="1" applyAlignment="1">
      <alignment horizontal="center" vertical="center"/>
    </xf>
    <xf numFmtId="0" fontId="25" fillId="26" borderId="11" xfId="53" applyFont="1" applyFill="1" applyBorder="1" applyAlignment="1">
      <alignment horizontal="center" vertical="center"/>
    </xf>
    <xf numFmtId="0" fontId="25" fillId="25" borderId="17" xfId="53" applyFont="1" applyFill="1" applyBorder="1" applyAlignment="1">
      <alignment horizontal="center" vertical="center"/>
    </xf>
    <xf numFmtId="0" fontId="25" fillId="25" borderId="28" xfId="53" applyFont="1" applyFill="1" applyBorder="1" applyAlignment="1">
      <alignment horizontal="center" vertical="center"/>
    </xf>
    <xf numFmtId="0" fontId="25" fillId="25" borderId="18" xfId="53" applyFont="1" applyFill="1" applyBorder="1" applyAlignment="1">
      <alignment horizontal="center" vertical="center"/>
    </xf>
    <xf numFmtId="0" fontId="25" fillId="0" borderId="20" xfId="53" applyFont="1" applyBorder="1" applyAlignment="1">
      <alignment horizontal="center" vertical="center"/>
    </xf>
    <xf numFmtId="0" fontId="25" fillId="26" borderId="0" xfId="53" applyFont="1" applyFill="1" applyBorder="1" applyAlignment="1">
      <alignment horizontal="center" vertical="center"/>
    </xf>
    <xf numFmtId="0" fontId="25" fillId="0" borderId="19" xfId="53" applyFont="1" applyBorder="1" applyAlignment="1">
      <alignment horizontal="left" vertical="center"/>
    </xf>
    <xf numFmtId="0" fontId="25" fillId="0" borderId="12" xfId="53" applyFont="1" applyBorder="1" applyAlignment="1">
      <alignment horizontal="center" vertical="center"/>
    </xf>
    <xf numFmtId="0" fontId="25" fillId="0" borderId="21" xfId="53" applyFont="1" applyBorder="1" applyAlignment="1">
      <alignment horizontal="center" vertical="center"/>
    </xf>
    <xf numFmtId="0" fontId="25" fillId="28" borderId="19" xfId="53" applyFont="1" applyFill="1" applyBorder="1" applyAlignment="1">
      <alignment horizontal="center" vertical="center"/>
    </xf>
    <xf numFmtId="0" fontId="25" fillId="26" borderId="45" xfId="53" applyFont="1" applyFill="1" applyBorder="1" applyAlignment="1">
      <alignment horizontal="center" vertical="center"/>
    </xf>
    <xf numFmtId="0" fontId="24" fillId="0" borderId="48" xfId="53" applyFont="1" applyBorder="1" applyAlignment="1">
      <alignment horizontal="center" vertical="center"/>
    </xf>
    <xf numFmtId="0" fontId="25" fillId="28" borderId="26" xfId="53" applyFont="1" applyFill="1" applyBorder="1" applyAlignment="1">
      <alignment horizontal="center" vertical="center"/>
    </xf>
    <xf numFmtId="0" fontId="25" fillId="28" borderId="23" xfId="53" applyFont="1" applyFill="1" applyBorder="1" applyAlignment="1">
      <alignment horizontal="center" vertical="center"/>
    </xf>
    <xf numFmtId="0" fontId="25" fillId="0" borderId="20" xfId="53" quotePrefix="1" applyFont="1" applyBorder="1" applyAlignment="1">
      <alignment horizontal="center" vertical="center" wrapText="1"/>
    </xf>
    <xf numFmtId="0" fontId="25" fillId="0" borderId="60" xfId="53" applyFont="1" applyBorder="1" applyAlignment="1">
      <alignment horizontal="center" vertical="center"/>
    </xf>
    <xf numFmtId="0" fontId="25" fillId="0" borderId="61" xfId="53" applyFont="1" applyBorder="1" applyAlignment="1">
      <alignment horizontal="center" vertical="center"/>
    </xf>
    <xf numFmtId="0" fontId="25" fillId="0" borderId="17" xfId="53" applyFont="1" applyBorder="1" applyAlignment="1">
      <alignment horizontal="right" vertical="center"/>
    </xf>
    <xf numFmtId="0" fontId="25" fillId="0" borderId="61" xfId="53" quotePrefix="1" applyFont="1" applyBorder="1" applyAlignment="1">
      <alignment horizontal="center" vertical="center" wrapText="1"/>
    </xf>
    <xf numFmtId="0" fontId="25" fillId="0" borderId="17" xfId="53" quotePrefix="1" applyFont="1" applyBorder="1" applyAlignment="1">
      <alignment horizontal="right" vertical="center" wrapText="1"/>
    </xf>
    <xf numFmtId="3" fontId="25" fillId="0" borderId="20" xfId="55" applyNumberFormat="1" applyFont="1" applyBorder="1" applyAlignment="1">
      <alignment horizontal="right" vertical="center"/>
    </xf>
    <xf numFmtId="3" fontId="25" fillId="0" borderId="62" xfId="53" applyNumberFormat="1" applyFont="1" applyBorder="1" applyAlignment="1">
      <alignment horizontal="center" vertical="center"/>
    </xf>
    <xf numFmtId="4" fontId="25" fillId="0" borderId="62" xfId="53" applyNumberFormat="1" applyFont="1" applyBorder="1" applyAlignment="1">
      <alignment horizontal="center" vertical="center"/>
    </xf>
    <xf numFmtId="3" fontId="25" fillId="0" borderId="20" xfId="53" applyNumberFormat="1" applyFont="1" applyBorder="1" applyAlignment="1">
      <alignment horizontal="right" vertical="center"/>
    </xf>
    <xf numFmtId="3" fontId="25" fillId="0" borderId="61" xfId="53" applyNumberFormat="1" applyFont="1" applyBorder="1" applyAlignment="1">
      <alignment horizontal="center" vertical="center"/>
    </xf>
    <xf numFmtId="3" fontId="25" fillId="0" borderId="17" xfId="53" applyNumberFormat="1" applyFont="1" applyBorder="1" applyAlignment="1">
      <alignment horizontal="right" vertical="center"/>
    </xf>
    <xf numFmtId="166" fontId="25" fillId="0" borderId="20" xfId="53" quotePrefix="1" applyNumberFormat="1" applyFont="1" applyBorder="1" applyAlignment="1">
      <alignment horizontal="right" vertical="center" wrapText="1"/>
    </xf>
    <xf numFmtId="166" fontId="25" fillId="0" borderId="61" xfId="53" applyNumberFormat="1" applyFont="1" applyBorder="1" applyAlignment="1">
      <alignment horizontal="right" vertical="center"/>
    </xf>
    <xf numFmtId="167" fontId="25" fillId="0" borderId="61" xfId="53" applyNumberFormat="1" applyFont="1" applyBorder="1" applyAlignment="1">
      <alignment horizontal="right" vertical="center"/>
    </xf>
    <xf numFmtId="166" fontId="25" fillId="0" borderId="17" xfId="53" applyNumberFormat="1" applyFont="1" applyBorder="1" applyAlignment="1">
      <alignment horizontal="right" vertical="center" wrapText="1"/>
    </xf>
    <xf numFmtId="0" fontId="25" fillId="0" borderId="63" xfId="53" applyFont="1" applyBorder="1" applyAlignment="1">
      <alignment horizontal="center" vertical="center"/>
    </xf>
    <xf numFmtId="0" fontId="25" fillId="0" borderId="19" xfId="53" applyFont="1" applyBorder="1" applyAlignment="1">
      <alignment horizontal="center" vertical="center"/>
    </xf>
    <xf numFmtId="0" fontId="25" fillId="26" borderId="25" xfId="53" applyFont="1" applyFill="1" applyBorder="1" applyAlignment="1">
      <alignment horizontal="center" vertical="center"/>
    </xf>
    <xf numFmtId="0" fontId="25" fillId="26" borderId="29" xfId="53" applyFont="1" applyFill="1" applyBorder="1" applyAlignment="1">
      <alignment horizontal="center" vertical="center"/>
    </xf>
    <xf numFmtId="0" fontId="17" fillId="0" borderId="0" xfId="53"/>
    <xf numFmtId="0" fontId="48" fillId="0" borderId="0" xfId="53" applyFont="1" applyFill="1" applyAlignment="1">
      <alignment vertical="center"/>
    </xf>
    <xf numFmtId="0" fontId="49" fillId="0" borderId="0" xfId="53" applyFont="1" applyAlignment="1">
      <alignment vertical="center" wrapText="1"/>
    </xf>
    <xf numFmtId="0" fontId="48" fillId="0" borderId="0" xfId="53" applyFont="1" applyFill="1" applyAlignment="1">
      <alignment horizontal="center" vertical="center"/>
    </xf>
    <xf numFmtId="0" fontId="47" fillId="0" borderId="0" xfId="53" applyFont="1" applyFill="1" applyBorder="1" applyAlignment="1">
      <alignment horizontal="center" vertical="center"/>
    </xf>
    <xf numFmtId="0" fontId="48" fillId="29" borderId="0" xfId="53" applyFont="1" applyFill="1" applyBorder="1" applyAlignment="1">
      <alignment vertical="center"/>
    </xf>
    <xf numFmtId="1" fontId="24" fillId="24" borderId="57" xfId="54" applyNumberFormat="1" applyFont="1" applyFill="1" applyBorder="1" applyAlignment="1">
      <alignment horizontal="center" vertical="center"/>
    </xf>
    <xf numFmtId="1" fontId="24" fillId="24" borderId="64" xfId="54" applyNumberFormat="1" applyFont="1" applyFill="1" applyBorder="1" applyAlignment="1">
      <alignment horizontal="center" vertical="center"/>
    </xf>
    <xf numFmtId="0" fontId="24" fillId="24" borderId="66" xfId="53" applyFont="1" applyFill="1" applyBorder="1" applyAlignment="1">
      <alignment horizontal="center" vertical="center" wrapText="1"/>
    </xf>
    <xf numFmtId="0" fontId="24" fillId="24" borderId="42" xfId="53" applyFont="1" applyFill="1" applyBorder="1" applyAlignment="1">
      <alignment horizontal="center" vertical="center" wrapText="1"/>
    </xf>
    <xf numFmtId="0" fontId="24" fillId="24" borderId="43" xfId="53" applyFont="1" applyFill="1" applyBorder="1" applyAlignment="1">
      <alignment horizontal="center" vertical="center" wrapText="1"/>
    </xf>
    <xf numFmtId="0" fontId="24" fillId="24" borderId="40" xfId="53" applyFont="1" applyFill="1" applyBorder="1" applyAlignment="1">
      <alignment horizontal="center" vertical="center" wrapText="1"/>
    </xf>
    <xf numFmtId="0" fontId="25" fillId="0" borderId="11" xfId="53" applyFont="1" applyBorder="1" applyAlignment="1">
      <alignment horizontal="center" vertical="center" wrapText="1"/>
    </xf>
    <xf numFmtId="0" fontId="25" fillId="0" borderId="20" xfId="53" applyFont="1" applyBorder="1" applyAlignment="1">
      <alignment horizontal="center" vertical="center" wrapText="1"/>
    </xf>
    <xf numFmtId="0" fontId="25" fillId="0" borderId="22" xfId="53" quotePrefix="1" applyFont="1" applyBorder="1" applyAlignment="1">
      <alignment horizontal="right" vertical="center" wrapText="1"/>
    </xf>
    <xf numFmtId="0" fontId="25" fillId="26" borderId="10" xfId="53" quotePrefix="1" applyFont="1" applyFill="1" applyBorder="1" applyAlignment="1">
      <alignment horizontal="right" vertical="center" wrapText="1"/>
    </xf>
    <xf numFmtId="0" fontId="25" fillId="28" borderId="14" xfId="53" quotePrefix="1" applyFont="1" applyFill="1" applyBorder="1" applyAlignment="1">
      <alignment horizontal="center" vertical="center" wrapText="1"/>
    </xf>
    <xf numFmtId="4" fontId="25" fillId="0" borderId="17" xfId="55" applyNumberFormat="1" applyFont="1" applyBorder="1" applyAlignment="1">
      <alignment horizontal="right" vertical="center"/>
    </xf>
    <xf numFmtId="0" fontId="25" fillId="25" borderId="55" xfId="53" applyFont="1" applyFill="1" applyBorder="1" applyAlignment="1">
      <alignment horizontal="center" vertical="center"/>
    </xf>
    <xf numFmtId="0" fontId="25" fillId="25" borderId="52" xfId="53" applyFont="1" applyFill="1" applyBorder="1" applyAlignment="1">
      <alignment horizontal="center" vertical="center"/>
    </xf>
    <xf numFmtId="0" fontId="21" fillId="0" borderId="0" xfId="53" applyFont="1" applyAlignment="1">
      <alignment horizontal="left"/>
    </xf>
    <xf numFmtId="0" fontId="17" fillId="0" borderId="0" xfId="53" applyAlignment="1">
      <alignment horizontal="left"/>
    </xf>
    <xf numFmtId="0" fontId="25" fillId="0" borderId="0" xfId="53" applyFont="1" applyAlignment="1">
      <alignment horizontal="left" vertical="center"/>
    </xf>
    <xf numFmtId="0" fontId="24" fillId="0" borderId="59" xfId="53" applyFont="1" applyBorder="1" applyAlignment="1">
      <alignment vertical="center"/>
    </xf>
    <xf numFmtId="0" fontId="24" fillId="0" borderId="13" xfId="53" applyFont="1" applyBorder="1" applyAlignment="1">
      <alignment vertical="center"/>
    </xf>
    <xf numFmtId="0" fontId="24" fillId="0" borderId="53" xfId="53" applyFont="1" applyBorder="1" applyAlignment="1">
      <alignment vertical="center"/>
    </xf>
    <xf numFmtId="3" fontId="25" fillId="0" borderId="61" xfId="53" applyNumberFormat="1" applyFont="1" applyBorder="1" applyAlignment="1">
      <alignment horizontal="right" vertical="center"/>
    </xf>
    <xf numFmtId="0" fontId="24" fillId="0" borderId="31" xfId="53" applyFont="1" applyBorder="1" applyAlignment="1">
      <alignment vertical="center" wrapText="1"/>
    </xf>
    <xf numFmtId="0" fontId="24" fillId="0" borderId="0" xfId="53" applyFont="1" applyBorder="1" applyAlignment="1">
      <alignment vertical="center" wrapText="1"/>
    </xf>
    <xf numFmtId="0" fontId="24" fillId="0" borderId="32" xfId="53" applyFont="1" applyBorder="1" applyAlignment="1">
      <alignment vertical="center" wrapText="1"/>
    </xf>
    <xf numFmtId="0" fontId="25" fillId="0" borderId="68" xfId="0" applyFont="1" applyFill="1" applyBorder="1"/>
    <xf numFmtId="0" fontId="25" fillId="0" borderId="69" xfId="0" applyFont="1" applyBorder="1"/>
    <xf numFmtId="0" fontId="25" fillId="0" borderId="70" xfId="0" applyFont="1" applyBorder="1"/>
    <xf numFmtId="3" fontId="25" fillId="26" borderId="69" xfId="0" applyNumberFormat="1" applyFont="1" applyFill="1" applyBorder="1"/>
    <xf numFmtId="3" fontId="25" fillId="0" borderId="69" xfId="0" applyNumberFormat="1" applyFont="1" applyFill="1" applyBorder="1"/>
    <xf numFmtId="3" fontId="25" fillId="0" borderId="71" xfId="0" applyNumberFormat="1" applyFont="1" applyFill="1" applyBorder="1"/>
    <xf numFmtId="0" fontId="51" fillId="0" borderId="0" xfId="53" applyFont="1"/>
    <xf numFmtId="0" fontId="51" fillId="0" borderId="0" xfId="53" applyFont="1" applyAlignment="1">
      <alignment horizontal="center"/>
    </xf>
    <xf numFmtId="0" fontId="51" fillId="0" borderId="0" xfId="53" applyFont="1" applyAlignment="1">
      <alignment horizontal="center" vertical="center"/>
    </xf>
    <xf numFmtId="0" fontId="51" fillId="29" borderId="0" xfId="53" applyFont="1" applyFill="1" applyAlignment="1">
      <alignment horizontal="center" vertical="center"/>
    </xf>
    <xf numFmtId="10" fontId="52" fillId="0" borderId="0" xfId="53" applyNumberFormat="1" applyFont="1" applyBorder="1" applyAlignment="1">
      <alignment horizontal="center" vertical="center"/>
    </xf>
    <xf numFmtId="0" fontId="53" fillId="0" borderId="0" xfId="53" applyFont="1" applyAlignment="1">
      <alignment horizontal="center" vertical="center"/>
    </xf>
    <xf numFmtId="10" fontId="53" fillId="0" borderId="0" xfId="53" applyNumberFormat="1" applyFont="1" applyAlignment="1">
      <alignment horizontal="center" vertical="center"/>
    </xf>
    <xf numFmtId="10" fontId="53" fillId="29" borderId="0" xfId="53" applyNumberFormat="1" applyFont="1" applyFill="1" applyAlignment="1">
      <alignment horizontal="center" vertical="center"/>
    </xf>
    <xf numFmtId="10" fontId="55" fillId="0" borderId="0" xfId="53" applyNumberFormat="1" applyFont="1" applyAlignment="1">
      <alignment horizontal="center" vertical="center"/>
    </xf>
    <xf numFmtId="10" fontId="55" fillId="29" borderId="0" xfId="53" applyNumberFormat="1" applyFont="1" applyFill="1" applyAlignment="1">
      <alignment horizontal="center" vertical="center"/>
    </xf>
    <xf numFmtId="0" fontId="54" fillId="29" borderId="0" xfId="53" applyFont="1" applyFill="1" applyBorder="1" applyAlignment="1">
      <alignment horizontal="center" vertical="center" wrapText="1"/>
    </xf>
    <xf numFmtId="0" fontId="55" fillId="0" borderId="0" xfId="53" applyFont="1" applyAlignment="1">
      <alignment horizontal="center" vertical="center"/>
    </xf>
    <xf numFmtId="0" fontId="56" fillId="0" borderId="0" xfId="53" applyFont="1" applyAlignment="1">
      <alignment horizontal="center"/>
    </xf>
    <xf numFmtId="0" fontId="57" fillId="0" borderId="0" xfId="53" applyFont="1" applyFill="1" applyBorder="1" applyAlignment="1">
      <alignment horizontal="center" vertical="center"/>
    </xf>
    <xf numFmtId="0" fontId="57" fillId="29" borderId="67" xfId="53" applyFont="1" applyFill="1" applyBorder="1" applyAlignment="1">
      <alignment horizontal="center" vertical="center"/>
    </xf>
    <xf numFmtId="10" fontId="57" fillId="0" borderId="0" xfId="53" applyNumberFormat="1" applyFont="1" applyFill="1" applyBorder="1" applyAlignment="1">
      <alignment horizontal="center" vertical="center" wrapText="1"/>
    </xf>
    <xf numFmtId="10" fontId="57" fillId="29" borderId="0" xfId="53" applyNumberFormat="1" applyFont="1" applyFill="1" applyBorder="1" applyAlignment="1">
      <alignment horizontal="center" vertical="center" wrapText="1"/>
    </xf>
    <xf numFmtId="0" fontId="47" fillId="30" borderId="0" xfId="53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/>
    </xf>
    <xf numFmtId="0" fontId="57" fillId="30" borderId="67" xfId="53" applyFont="1" applyFill="1" applyBorder="1" applyAlignment="1">
      <alignment horizontal="center" vertical="center"/>
    </xf>
    <xf numFmtId="10" fontId="57" fillId="30" borderId="67" xfId="53" applyNumberFormat="1" applyFont="1" applyFill="1" applyBorder="1" applyAlignment="1">
      <alignment horizontal="center" vertical="center" wrapText="1"/>
    </xf>
    <xf numFmtId="10" fontId="57" fillId="30" borderId="0" xfId="53" applyNumberFormat="1" applyFont="1" applyFill="1" applyBorder="1" applyAlignment="1">
      <alignment horizontal="center" vertical="center" wrapText="1"/>
    </xf>
    <xf numFmtId="0" fontId="56" fillId="30" borderId="0" xfId="53" applyFont="1" applyFill="1" applyAlignment="1">
      <alignment horizontal="center"/>
    </xf>
    <xf numFmtId="0" fontId="48" fillId="31" borderId="0" xfId="53" applyFont="1" applyFill="1" applyAlignment="1">
      <alignment horizontal="center" vertical="center"/>
    </xf>
    <xf numFmtId="0" fontId="55" fillId="31" borderId="65" xfId="53" applyFont="1" applyFill="1" applyBorder="1" applyAlignment="1">
      <alignment horizontal="left" vertical="center" wrapText="1"/>
    </xf>
    <xf numFmtId="170" fontId="56" fillId="31" borderId="67" xfId="53" applyNumberFormat="1" applyFont="1" applyFill="1" applyBorder="1" applyAlignment="1">
      <alignment horizontal="center" vertical="center"/>
    </xf>
    <xf numFmtId="170" fontId="56" fillId="31" borderId="65" xfId="53" applyNumberFormat="1" applyFont="1" applyFill="1" applyBorder="1" applyAlignment="1">
      <alignment horizontal="center" vertical="center"/>
    </xf>
    <xf numFmtId="1" fontId="57" fillId="31" borderId="65" xfId="53" applyNumberFormat="1" applyFont="1" applyFill="1" applyBorder="1" applyAlignment="1">
      <alignment horizontal="center"/>
    </xf>
    <xf numFmtId="0" fontId="55" fillId="0" borderId="65" xfId="53" applyFont="1" applyBorder="1" applyAlignment="1">
      <alignment horizontal="left" vertical="center" wrapText="1"/>
    </xf>
    <xf numFmtId="0" fontId="55" fillId="29" borderId="67" xfId="53" applyNumberFormat="1" applyFont="1" applyFill="1" applyBorder="1" applyAlignment="1">
      <alignment horizontal="center" vertical="center"/>
    </xf>
    <xf numFmtId="170" fontId="56" fillId="29" borderId="67" xfId="53" applyNumberFormat="1" applyFont="1" applyFill="1" applyBorder="1" applyAlignment="1">
      <alignment horizontal="center" vertical="center"/>
    </xf>
    <xf numFmtId="170" fontId="56" fillId="0" borderId="65" xfId="53" applyNumberFormat="1" applyFont="1" applyFill="1" applyBorder="1" applyAlignment="1">
      <alignment horizontal="center" vertical="center"/>
    </xf>
    <xf numFmtId="170" fontId="56" fillId="29" borderId="65" xfId="53" applyNumberFormat="1" applyFont="1" applyFill="1" applyBorder="1" applyAlignment="1">
      <alignment horizontal="center" vertical="center"/>
    </xf>
    <xf numFmtId="1" fontId="57" fillId="0" borderId="65" xfId="53" applyNumberFormat="1" applyFont="1" applyFill="1" applyBorder="1" applyAlignment="1">
      <alignment horizontal="center"/>
    </xf>
    <xf numFmtId="0" fontId="48" fillId="31" borderId="0" xfId="53" applyFont="1" applyFill="1" applyAlignment="1">
      <alignment vertical="center"/>
    </xf>
    <xf numFmtId="0" fontId="17" fillId="31" borderId="0" xfId="53" applyFill="1"/>
    <xf numFmtId="0" fontId="55" fillId="29" borderId="67" xfId="59" applyNumberFormat="1" applyFont="1" applyFill="1" applyBorder="1" applyAlignment="1" applyProtection="1">
      <alignment horizontal="center" vertical="center"/>
    </xf>
    <xf numFmtId="0" fontId="55" fillId="29" borderId="65" xfId="59" applyNumberFormat="1" applyFont="1" applyFill="1" applyBorder="1" applyAlignment="1" applyProtection="1">
      <alignment horizontal="center" vertical="center"/>
    </xf>
    <xf numFmtId="0" fontId="55" fillId="29" borderId="0" xfId="53" applyFont="1" applyFill="1" applyBorder="1" applyAlignment="1">
      <alignment horizontal="left" wrapText="1"/>
    </xf>
    <xf numFmtId="0" fontId="55" fillId="31" borderId="67" xfId="53" applyFont="1" applyFill="1" applyBorder="1" applyAlignment="1">
      <alignment horizontal="left" wrapText="1"/>
    </xf>
    <xf numFmtId="0" fontId="48" fillId="29" borderId="0" xfId="53" applyFont="1" applyFill="1" applyAlignment="1">
      <alignment vertical="center"/>
    </xf>
    <xf numFmtId="0" fontId="55" fillId="29" borderId="65" xfId="53" applyFont="1" applyFill="1" applyBorder="1" applyAlignment="1">
      <alignment horizontal="left" vertical="center" wrapText="1"/>
    </xf>
    <xf numFmtId="0" fontId="56" fillId="29" borderId="67" xfId="53" applyFont="1" applyFill="1" applyBorder="1" applyAlignment="1">
      <alignment horizontal="center"/>
    </xf>
    <xf numFmtId="0" fontId="56" fillId="29" borderId="67" xfId="53" applyFont="1" applyFill="1" applyBorder="1"/>
    <xf numFmtId="1" fontId="57" fillId="29" borderId="65" xfId="53" applyNumberFormat="1" applyFont="1" applyFill="1" applyBorder="1" applyAlignment="1">
      <alignment horizontal="center"/>
    </xf>
    <xf numFmtId="0" fontId="48" fillId="31" borderId="67" xfId="53" applyFont="1" applyFill="1" applyBorder="1" applyAlignment="1">
      <alignment vertical="center"/>
    </xf>
    <xf numFmtId="0" fontId="55" fillId="31" borderId="67" xfId="53" applyFont="1" applyFill="1" applyBorder="1" applyAlignment="1">
      <alignment horizontal="left" vertical="center" wrapText="1"/>
    </xf>
    <xf numFmtId="1" fontId="57" fillId="31" borderId="67" xfId="53" applyNumberFormat="1" applyFont="1" applyFill="1" applyBorder="1" applyAlignment="1">
      <alignment horizontal="center"/>
    </xf>
    <xf numFmtId="170" fontId="55" fillId="31" borderId="67" xfId="53" applyNumberFormat="1" applyFont="1" applyFill="1" applyBorder="1" applyAlignment="1">
      <alignment horizontal="center" vertical="center"/>
    </xf>
    <xf numFmtId="170" fontId="55" fillId="31" borderId="65" xfId="53" applyNumberFormat="1" applyFont="1" applyFill="1" applyBorder="1" applyAlignment="1">
      <alignment horizontal="center" vertical="center"/>
    </xf>
    <xf numFmtId="1" fontId="54" fillId="31" borderId="65" xfId="53" applyNumberFormat="1" applyFont="1" applyFill="1" applyBorder="1" applyAlignment="1">
      <alignment horizontal="center"/>
    </xf>
    <xf numFmtId="0" fontId="56" fillId="29" borderId="67" xfId="59" applyNumberFormat="1" applyFont="1" applyFill="1" applyBorder="1" applyAlignment="1" applyProtection="1">
      <alignment horizontal="center" vertical="center"/>
    </xf>
    <xf numFmtId="0" fontId="47" fillId="29" borderId="0" xfId="53" applyFont="1" applyFill="1" applyAlignment="1">
      <alignment vertical="center"/>
    </xf>
    <xf numFmtId="0" fontId="56" fillId="29" borderId="65" xfId="53" applyFont="1" applyFill="1" applyBorder="1" applyAlignment="1">
      <alignment horizontal="left" vertical="center" wrapText="1"/>
    </xf>
    <xf numFmtId="0" fontId="55" fillId="0" borderId="0" xfId="53" applyFont="1" applyBorder="1" applyAlignment="1">
      <alignment horizontal="center" vertical="center" wrapText="1"/>
    </xf>
    <xf numFmtId="0" fontId="55" fillId="29" borderId="67" xfId="53" applyFont="1" applyFill="1" applyBorder="1" applyAlignment="1">
      <alignment horizontal="center" vertical="center"/>
    </xf>
    <xf numFmtId="0" fontId="55" fillId="0" borderId="0" xfId="53" applyNumberFormat="1" applyFont="1" applyBorder="1" applyAlignment="1">
      <alignment horizontal="center" vertical="center"/>
    </xf>
    <xf numFmtId="0" fontId="55" fillId="29" borderId="0" xfId="53" applyNumberFormat="1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 wrapText="1"/>
    </xf>
    <xf numFmtId="0" fontId="57" fillId="30" borderId="67" xfId="53" applyNumberFormat="1" applyFont="1" applyFill="1" applyBorder="1" applyAlignment="1">
      <alignment horizontal="center" vertical="center" wrapText="1"/>
    </xf>
    <xf numFmtId="0" fontId="57" fillId="30" borderId="0" xfId="53" applyNumberFormat="1" applyFont="1" applyFill="1" applyBorder="1" applyAlignment="1">
      <alignment horizontal="center" vertical="center" wrapText="1"/>
    </xf>
    <xf numFmtId="0" fontId="55" fillId="0" borderId="65" xfId="53" applyFont="1" applyFill="1" applyBorder="1" applyAlignment="1">
      <alignment horizontal="left" vertical="center" wrapText="1"/>
    </xf>
    <xf numFmtId="0" fontId="55" fillId="0" borderId="0" xfId="53" applyFont="1" applyFill="1" applyBorder="1" applyAlignment="1">
      <alignment horizontal="center" vertical="center" wrapText="1"/>
    </xf>
    <xf numFmtId="0" fontId="55" fillId="0" borderId="0" xfId="59" applyNumberFormat="1" applyFont="1" applyFill="1" applyBorder="1" applyAlignment="1" applyProtection="1">
      <alignment horizontal="center" vertical="center"/>
    </xf>
    <xf numFmtId="0" fontId="55" fillId="29" borderId="0" xfId="59" applyNumberFormat="1" applyFont="1" applyFill="1" applyBorder="1" applyAlignment="1" applyProtection="1">
      <alignment horizontal="center" vertical="center"/>
    </xf>
    <xf numFmtId="0" fontId="48" fillId="30" borderId="0" xfId="53" applyFont="1" applyFill="1" applyAlignment="1">
      <alignment vertical="center"/>
    </xf>
    <xf numFmtId="0" fontId="56" fillId="0" borderId="0" xfId="59" applyNumberFormat="1" applyFont="1" applyFill="1" applyBorder="1" applyAlignment="1" applyProtection="1">
      <alignment horizontal="center" vertical="center"/>
    </xf>
    <xf numFmtId="0" fontId="56" fillId="29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Fill="1" applyAlignment="1">
      <alignment vertical="center"/>
    </xf>
    <xf numFmtId="0" fontId="55" fillId="29" borderId="67" xfId="53" applyFont="1" applyFill="1" applyBorder="1" applyAlignment="1">
      <alignment vertical="center"/>
    </xf>
    <xf numFmtId="0" fontId="55" fillId="29" borderId="0" xfId="53" applyFont="1" applyFill="1" applyAlignment="1">
      <alignment vertical="center"/>
    </xf>
    <xf numFmtId="0" fontId="55" fillId="0" borderId="0" xfId="53" applyFont="1" applyFill="1" applyAlignment="1">
      <alignment horizontal="center" vertical="center"/>
    </xf>
    <xf numFmtId="0" fontId="54" fillId="30" borderId="0" xfId="53" applyFont="1" applyFill="1" applyBorder="1" applyAlignment="1">
      <alignment horizontal="center" vertical="center" wrapText="1"/>
    </xf>
    <xf numFmtId="0" fontId="54" fillId="30" borderId="67" xfId="53" applyFont="1" applyFill="1" applyBorder="1" applyAlignment="1">
      <alignment horizontal="center" vertical="center"/>
    </xf>
    <xf numFmtId="0" fontId="58" fillId="30" borderId="67" xfId="59" applyNumberFormat="1" applyFont="1" applyFill="1" applyBorder="1" applyAlignment="1" applyProtection="1">
      <alignment horizontal="center" vertical="center"/>
    </xf>
    <xf numFmtId="0" fontId="58" fillId="30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Alignment="1">
      <alignment horizontal="center" vertical="center" wrapText="1"/>
    </xf>
    <xf numFmtId="0" fontId="56" fillId="0" borderId="65" xfId="53" applyFont="1" applyFill="1" applyBorder="1" applyAlignment="1">
      <alignment horizontal="left" vertical="center" wrapText="1"/>
    </xf>
    <xf numFmtId="0" fontId="55" fillId="30" borderId="67" xfId="59" applyNumberFormat="1" applyFont="1" applyFill="1" applyBorder="1" applyAlignment="1" applyProtection="1">
      <alignment horizontal="center" vertical="center"/>
    </xf>
    <xf numFmtId="0" fontId="55" fillId="30" borderId="0" xfId="59" applyNumberFormat="1" applyFont="1" applyFill="1" applyBorder="1" applyAlignment="1" applyProtection="1">
      <alignment horizontal="center" vertical="center"/>
    </xf>
    <xf numFmtId="0" fontId="48" fillId="31" borderId="0" xfId="53" applyFont="1" applyFill="1" applyBorder="1" applyAlignment="1">
      <alignment vertical="center"/>
    </xf>
    <xf numFmtId="0" fontId="55" fillId="29" borderId="0" xfId="53" applyFont="1" applyFill="1" applyBorder="1" applyAlignment="1">
      <alignment horizontal="center" vertical="center" wrapText="1"/>
    </xf>
    <xf numFmtId="0" fontId="55" fillId="29" borderId="65" xfId="53" applyFont="1" applyFill="1" applyBorder="1" applyAlignment="1">
      <alignment horizontal="center" vertical="center"/>
    </xf>
    <xf numFmtId="0" fontId="55" fillId="30" borderId="0" xfId="53" applyFont="1" applyFill="1" applyAlignment="1">
      <alignment horizontal="center"/>
    </xf>
    <xf numFmtId="0" fontId="55" fillId="0" borderId="0" xfId="53" applyFont="1" applyFill="1" applyAlignment="1">
      <alignment horizontal="center" vertical="center" wrapText="1"/>
    </xf>
    <xf numFmtId="10" fontId="55" fillId="29" borderId="67" xfId="53" applyNumberFormat="1" applyFont="1" applyFill="1" applyBorder="1" applyAlignment="1">
      <alignment horizontal="center" vertical="center"/>
    </xf>
    <xf numFmtId="0" fontId="48" fillId="30" borderId="0" xfId="53" applyFont="1" applyFill="1" applyBorder="1" applyAlignment="1">
      <alignment vertical="center"/>
    </xf>
    <xf numFmtId="0" fontId="56" fillId="0" borderId="0" xfId="53" applyFont="1" applyAlignment="1">
      <alignment wrapText="1"/>
    </xf>
    <xf numFmtId="0" fontId="56" fillId="0" borderId="0" xfId="53" applyFont="1"/>
    <xf numFmtId="0" fontId="56" fillId="29" borderId="0" xfId="53" applyFont="1" applyFill="1"/>
    <xf numFmtId="10" fontId="55" fillId="31" borderId="67" xfId="53" applyNumberFormat="1" applyFont="1" applyFill="1" applyBorder="1" applyAlignment="1">
      <alignment horizontal="center" vertical="center"/>
    </xf>
    <xf numFmtId="10" fontId="56" fillId="31" borderId="65" xfId="53" applyNumberFormat="1" applyFont="1" applyFill="1" applyBorder="1" applyAlignment="1">
      <alignment horizontal="center" vertical="center"/>
    </xf>
    <xf numFmtId="10" fontId="56" fillId="31" borderId="0" xfId="53" applyNumberFormat="1" applyFont="1" applyFill="1" applyAlignment="1">
      <alignment horizontal="center"/>
    </xf>
    <xf numFmtId="170" fontId="56" fillId="0" borderId="67" xfId="53" applyNumberFormat="1" applyFont="1" applyFill="1" applyBorder="1" applyAlignment="1">
      <alignment horizontal="center" vertical="center"/>
    </xf>
    <xf numFmtId="10" fontId="56" fillId="0" borderId="65" xfId="53" applyNumberFormat="1" applyFont="1" applyFill="1" applyBorder="1" applyAlignment="1">
      <alignment horizontal="center" vertical="center"/>
    </xf>
    <xf numFmtId="10" fontId="55" fillId="29" borderId="65" xfId="58" applyNumberFormat="1" applyFont="1" applyFill="1" applyBorder="1" applyAlignment="1">
      <alignment horizontal="center" vertical="center"/>
    </xf>
    <xf numFmtId="10" fontId="55" fillId="31" borderId="65" xfId="59" applyNumberFormat="1" applyFont="1" applyFill="1" applyBorder="1" applyAlignment="1" applyProtection="1">
      <alignment horizontal="center" vertical="center"/>
    </xf>
    <xf numFmtId="10" fontId="55" fillId="29" borderId="65" xfId="59" applyNumberFormat="1" applyFont="1" applyFill="1" applyBorder="1" applyAlignment="1" applyProtection="1">
      <alignment horizontal="center" vertical="center"/>
    </xf>
    <xf numFmtId="10" fontId="17" fillId="0" borderId="0" xfId="53" applyNumberFormat="1"/>
    <xf numFmtId="10" fontId="55" fillId="0" borderId="65" xfId="59" applyNumberFormat="1" applyFont="1" applyFill="1" applyBorder="1" applyAlignment="1" applyProtection="1">
      <alignment horizontal="center" vertical="center"/>
    </xf>
    <xf numFmtId="10" fontId="55" fillId="31" borderId="67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/>
    </xf>
    <xf numFmtId="10" fontId="56" fillId="31" borderId="67" xfId="53" applyNumberFormat="1" applyFont="1" applyFill="1" applyBorder="1" applyAlignment="1">
      <alignment horizontal="center"/>
    </xf>
    <xf numFmtId="10" fontId="56" fillId="29" borderId="67" xfId="59" applyNumberFormat="1" applyFont="1" applyFill="1" applyBorder="1" applyAlignment="1" applyProtection="1">
      <alignment horizontal="center" vertical="center"/>
    </xf>
    <xf numFmtId="10" fontId="56" fillId="29" borderId="65" xfId="59" applyNumberFormat="1" applyFont="1" applyFill="1" applyBorder="1" applyAlignment="1" applyProtection="1">
      <alignment horizontal="center" vertical="center"/>
    </xf>
    <xf numFmtId="10" fontId="56" fillId="31" borderId="67" xfId="59" applyNumberFormat="1" applyFont="1" applyFill="1" applyBorder="1" applyAlignment="1" applyProtection="1">
      <alignment horizontal="center" vertical="center"/>
    </xf>
    <xf numFmtId="10" fontId="56" fillId="31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vertical="center"/>
    </xf>
    <xf numFmtId="10" fontId="55" fillId="31" borderId="65" xfId="53" applyNumberFormat="1" applyFont="1" applyFill="1" applyBorder="1" applyAlignment="1">
      <alignment horizontal="center" vertical="center"/>
    </xf>
    <xf numFmtId="10" fontId="55" fillId="29" borderId="65" xfId="53" applyNumberFormat="1" applyFont="1" applyFill="1" applyBorder="1" applyAlignment="1">
      <alignment horizontal="center" vertical="center"/>
    </xf>
    <xf numFmtId="10" fontId="56" fillId="0" borderId="65" xfId="59" applyNumberFormat="1" applyFont="1" applyFill="1" applyBorder="1" applyAlignment="1" applyProtection="1">
      <alignment horizontal="center" vertical="center"/>
    </xf>
    <xf numFmtId="10" fontId="56" fillId="31" borderId="67" xfId="53" applyNumberFormat="1" applyFont="1" applyFill="1" applyBorder="1" applyAlignment="1">
      <alignment horizontal="center" wrapText="1"/>
    </xf>
    <xf numFmtId="9" fontId="56" fillId="29" borderId="67" xfId="53" applyNumberFormat="1" applyFont="1" applyFill="1" applyBorder="1" applyAlignment="1">
      <alignment horizontal="center" wrapText="1"/>
    </xf>
    <xf numFmtId="9" fontId="56" fillId="0" borderId="65" xfId="59" applyNumberFormat="1" applyFont="1" applyFill="1" applyBorder="1" applyAlignment="1" applyProtection="1">
      <alignment horizontal="center" vertical="center"/>
    </xf>
    <xf numFmtId="9" fontId="56" fillId="29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/>
    <xf numFmtId="10" fontId="55" fillId="0" borderId="67" xfId="53" applyNumberFormat="1" applyFont="1" applyFill="1" applyBorder="1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4" fillId="24" borderId="12" xfId="53" applyFont="1" applyFill="1" applyBorder="1" applyAlignment="1">
      <alignment horizontal="center" vertical="center" wrapText="1"/>
    </xf>
    <xf numFmtId="0" fontId="21" fillId="0" borderId="0" xfId="53" applyFont="1"/>
    <xf numFmtId="0" fontId="17" fillId="0" borderId="0" xfId="53" applyAlignment="1">
      <alignment horizontal="left" vertical="center"/>
    </xf>
    <xf numFmtId="0" fontId="21" fillId="0" borderId="0" xfId="53" applyFont="1" applyAlignment="1">
      <alignment horizontal="left" vertical="center"/>
    </xf>
    <xf numFmtId="0" fontId="25" fillId="0" borderId="0" xfId="53" applyFont="1" applyAlignment="1">
      <alignment horizontal="center" vertical="center"/>
    </xf>
    <xf numFmtId="44" fontId="25" fillId="0" borderId="62" xfId="84" applyFont="1" applyBorder="1" applyAlignment="1">
      <alignment horizontal="right" vertical="center"/>
    </xf>
    <xf numFmtId="4" fontId="25" fillId="0" borderId="0" xfId="53" applyNumberFormat="1" applyFont="1" applyAlignment="1">
      <alignment horizontal="left" vertical="center"/>
    </xf>
    <xf numFmtId="3" fontId="25" fillId="0" borderId="0" xfId="53" applyNumberFormat="1" applyFont="1" applyAlignment="1">
      <alignment horizontal="center" vertical="center"/>
    </xf>
    <xf numFmtId="44" fontId="25" fillId="0" borderId="61" xfId="84" applyFont="1" applyBorder="1" applyAlignment="1">
      <alignment vertical="center"/>
    </xf>
    <xf numFmtId="3" fontId="25" fillId="0" borderId="0" xfId="53" applyNumberFormat="1" applyFont="1" applyAlignment="1">
      <alignment horizontal="left" vertical="center"/>
    </xf>
    <xf numFmtId="0" fontId="17" fillId="26" borderId="0" xfId="53" applyFill="1" applyAlignment="1">
      <alignment horizontal="center" vertical="center"/>
    </xf>
    <xf numFmtId="0" fontId="60" fillId="0" borderId="0" xfId="0" applyFont="1" applyAlignment="1">
      <alignment horizontal="left" vertical="center"/>
    </xf>
    <xf numFmtId="0" fontId="61" fillId="0" borderId="0" xfId="0" applyFont="1"/>
    <xf numFmtId="0" fontId="62" fillId="0" borderId="0" xfId="0" applyFont="1" applyAlignment="1"/>
    <xf numFmtId="0" fontId="61" fillId="0" borderId="0" xfId="0" applyFont="1" applyAlignment="1"/>
    <xf numFmtId="0" fontId="62" fillId="0" borderId="0" xfId="0" applyFont="1" applyAlignment="1">
      <alignment vertical="center"/>
    </xf>
    <xf numFmtId="0" fontId="63" fillId="0" borderId="0" xfId="0" applyFont="1" applyAlignment="1"/>
    <xf numFmtId="0" fontId="64" fillId="0" borderId="0" xfId="0" applyFont="1" applyAlignment="1"/>
    <xf numFmtId="0" fontId="64" fillId="0" borderId="0" xfId="0" applyFont="1"/>
    <xf numFmtId="0" fontId="63" fillId="24" borderId="74" xfId="0" applyFont="1" applyFill="1" applyBorder="1" applyAlignment="1">
      <alignment horizontal="center" vertical="center" wrapText="1"/>
    </xf>
    <xf numFmtId="0" fontId="63" fillId="24" borderId="40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/>
    </xf>
    <xf numFmtId="0" fontId="65" fillId="0" borderId="34" xfId="0" applyFont="1" applyBorder="1" applyAlignment="1"/>
    <xf numFmtId="0" fontId="65" fillId="0" borderId="29" xfId="0" applyFont="1" applyBorder="1" applyAlignment="1">
      <alignment horizontal="center"/>
    </xf>
    <xf numFmtId="1" fontId="65" fillId="0" borderId="29" xfId="0" applyNumberFormat="1" applyFont="1" applyBorder="1"/>
    <xf numFmtId="1" fontId="65" fillId="26" borderId="29" xfId="0" applyNumberFormat="1" applyFont="1" applyFill="1" applyBorder="1"/>
    <xf numFmtId="1" fontId="65" fillId="0" borderId="23" xfId="0" applyNumberFormat="1" applyFont="1" applyFill="1" applyBorder="1"/>
    <xf numFmtId="3" fontId="66" fillId="0" borderId="0" xfId="0" applyNumberFormat="1" applyFont="1"/>
    <xf numFmtId="0" fontId="66" fillId="0" borderId="0" xfId="0" applyFont="1"/>
    <xf numFmtId="0" fontId="65" fillId="0" borderId="17" xfId="0" applyFont="1" applyBorder="1" applyAlignment="1"/>
    <xf numFmtId="0" fontId="65" fillId="0" borderId="11" xfId="0" applyFont="1" applyBorder="1" applyAlignment="1">
      <alignment horizontal="center"/>
    </xf>
    <xf numFmtId="1" fontId="65" fillId="0" borderId="11" xfId="0" applyNumberFormat="1" applyFont="1" applyBorder="1"/>
    <xf numFmtId="1" fontId="65" fillId="26" borderId="11" xfId="0" applyNumberFormat="1" applyFont="1" applyFill="1" applyBorder="1"/>
    <xf numFmtId="1" fontId="65" fillId="0" borderId="15" xfId="0" applyNumberFormat="1" applyFont="1" applyFill="1" applyBorder="1"/>
    <xf numFmtId="0" fontId="65" fillId="0" borderId="17" xfId="0" applyFont="1" applyFill="1" applyBorder="1" applyAlignment="1"/>
    <xf numFmtId="1" fontId="67" fillId="0" borderId="11" xfId="0" applyNumberFormat="1" applyFont="1" applyBorder="1"/>
    <xf numFmtId="1" fontId="67" fillId="0" borderId="15" xfId="0" applyNumberFormat="1" applyFont="1" applyBorder="1"/>
    <xf numFmtId="3" fontId="64" fillId="0" borderId="0" xfId="0" applyNumberFormat="1" applyFont="1" applyFill="1"/>
    <xf numFmtId="0" fontId="65" fillId="0" borderId="19" xfId="0" applyFont="1" applyFill="1" applyBorder="1"/>
    <xf numFmtId="0" fontId="65" fillId="0" borderId="12" xfId="0" applyFont="1" applyBorder="1"/>
    <xf numFmtId="0" fontId="65" fillId="26" borderId="12" xfId="0" applyFont="1" applyFill="1" applyBorder="1"/>
    <xf numFmtId="0" fontId="65" fillId="0" borderId="16" xfId="0" applyFont="1" applyFill="1" applyBorder="1"/>
    <xf numFmtId="0" fontId="1" fillId="0" borderId="0" xfId="85"/>
    <xf numFmtId="0" fontId="44" fillId="25" borderId="11" xfId="85" applyFont="1" applyFill="1" applyBorder="1" applyAlignment="1">
      <alignment horizontal="center" vertical="center" wrapText="1"/>
    </xf>
    <xf numFmtId="0" fontId="43" fillId="0" borderId="11" xfId="85" applyFont="1" applyFill="1" applyBorder="1"/>
    <xf numFmtId="0" fontId="44" fillId="0" borderId="11" xfId="85" applyFont="1" applyFill="1" applyBorder="1" applyAlignment="1">
      <alignment horizontal="center"/>
    </xf>
    <xf numFmtId="3" fontId="44" fillId="0" borderId="11" xfId="85" applyNumberFormat="1" applyFont="1" applyFill="1" applyBorder="1" applyAlignment="1">
      <alignment horizontal="center"/>
    </xf>
    <xf numFmtId="171" fontId="44" fillId="0" borderId="11" xfId="85" applyNumberFormat="1" applyFont="1" applyFill="1" applyBorder="1" applyAlignment="1">
      <alignment horizontal="center"/>
    </xf>
    <xf numFmtId="172" fontId="44" fillId="0" borderId="0" xfId="85" applyNumberFormat="1" applyFont="1" applyAlignment="1">
      <alignment horizontal="center"/>
    </xf>
    <xf numFmtId="172" fontId="44" fillId="0" borderId="11" xfId="85" applyNumberFormat="1" applyFont="1" applyBorder="1" applyAlignment="1">
      <alignment horizontal="center"/>
    </xf>
    <xf numFmtId="168" fontId="44" fillId="0" borderId="11" xfId="85" applyNumberFormat="1" applyFont="1" applyFill="1" applyBorder="1" applyAlignment="1">
      <alignment horizontal="center"/>
    </xf>
    <xf numFmtId="168" fontId="44" fillId="0" borderId="0" xfId="85" applyNumberFormat="1" applyFont="1" applyAlignment="1">
      <alignment horizontal="center"/>
    </xf>
    <xf numFmtId="168" fontId="44" fillId="0" borderId="11" xfId="85" applyNumberFormat="1" applyFont="1" applyBorder="1" applyAlignment="1">
      <alignment horizontal="center"/>
    </xf>
    <xf numFmtId="0" fontId="45" fillId="27" borderId="11" xfId="85" applyFont="1" applyFill="1" applyBorder="1"/>
    <xf numFmtId="0" fontId="44" fillId="27" borderId="11" xfId="85" applyFont="1" applyFill="1" applyBorder="1" applyAlignment="1">
      <alignment horizontal="center"/>
    </xf>
    <xf numFmtId="3" fontId="44" fillId="27" borderId="11" xfId="85" applyNumberFormat="1" applyFont="1" applyFill="1" applyBorder="1" applyAlignment="1">
      <alignment horizontal="center"/>
    </xf>
    <xf numFmtId="0" fontId="43" fillId="27" borderId="11" xfId="85" applyFont="1" applyFill="1" applyBorder="1" applyAlignment="1">
      <alignment horizontal="center"/>
    </xf>
    <xf numFmtId="173" fontId="44" fillId="0" borderId="11" xfId="85" applyNumberFormat="1" applyFont="1" applyFill="1" applyBorder="1" applyAlignment="1">
      <alignment horizontal="center"/>
    </xf>
    <xf numFmtId="168" fontId="44" fillId="0" borderId="11" xfId="85" applyNumberFormat="1" applyFont="1" applyFill="1" applyBorder="1" applyAlignment="1"/>
    <xf numFmtId="172" fontId="43" fillId="27" borderId="11" xfId="85" applyNumberFormat="1" applyFont="1" applyFill="1" applyBorder="1" applyAlignment="1">
      <alignment horizontal="center"/>
    </xf>
    <xf numFmtId="4" fontId="44" fillId="0" borderId="11" xfId="85" applyNumberFormat="1" applyFont="1" applyFill="1" applyBorder="1" applyAlignment="1">
      <alignment horizontal="center"/>
    </xf>
    <xf numFmtId="169" fontId="44" fillId="0" borderId="11" xfId="85" applyNumberFormat="1" applyFont="1" applyFill="1" applyBorder="1" applyAlignment="1">
      <alignment horizontal="center"/>
    </xf>
    <xf numFmtId="0" fontId="44" fillId="0" borderId="11" xfId="85" applyNumberFormat="1" applyFont="1" applyFill="1" applyBorder="1" applyAlignment="1">
      <alignment horizontal="center"/>
    </xf>
    <xf numFmtId="174" fontId="44" fillId="0" borderId="11" xfId="85" applyNumberFormat="1" applyFont="1" applyFill="1" applyBorder="1" applyAlignment="1">
      <alignment horizontal="center"/>
    </xf>
    <xf numFmtId="0" fontId="43" fillId="0" borderId="11" xfId="85" applyFont="1" applyFill="1" applyBorder="1" applyAlignment="1">
      <alignment horizontal="center"/>
    </xf>
    <xf numFmtId="3" fontId="43" fillId="0" borderId="11" xfId="85" applyNumberFormat="1" applyFont="1" applyFill="1" applyBorder="1" applyAlignment="1">
      <alignment horizontal="center"/>
    </xf>
    <xf numFmtId="168" fontId="43" fillId="0" borderId="11" xfId="85" applyNumberFormat="1" applyFont="1" applyFill="1" applyBorder="1" applyAlignment="1"/>
    <xf numFmtId="0" fontId="44" fillId="27" borderId="11" xfId="85" applyFont="1" applyFill="1" applyBorder="1"/>
    <xf numFmtId="171" fontId="44" fillId="27" borderId="11" xfId="85" applyNumberFormat="1" applyFont="1" applyFill="1" applyBorder="1" applyAlignment="1">
      <alignment horizontal="center"/>
    </xf>
    <xf numFmtId="168" fontId="44" fillId="27" borderId="11" xfId="85" applyNumberFormat="1" applyFont="1" applyFill="1" applyBorder="1" applyAlignment="1">
      <alignment horizontal="center"/>
    </xf>
    <xf numFmtId="0" fontId="43" fillId="0" borderId="11" xfId="85" applyNumberFormat="1" applyFont="1" applyFill="1" applyBorder="1" applyAlignment="1">
      <alignment horizontal="center"/>
    </xf>
    <xf numFmtId="9" fontId="44" fillId="0" borderId="11" xfId="86" applyFont="1" applyFill="1" applyBorder="1" applyAlignment="1">
      <alignment horizontal="center"/>
    </xf>
    <xf numFmtId="0" fontId="25" fillId="26" borderId="35" xfId="0" applyFont="1" applyFill="1" applyBorder="1"/>
    <xf numFmtId="1" fontId="25" fillId="26" borderId="20" xfId="0" applyNumberFormat="1" applyFont="1" applyFill="1" applyBorder="1"/>
    <xf numFmtId="0" fontId="25" fillId="26" borderId="20" xfId="0" applyFont="1" applyFill="1" applyBorder="1"/>
    <xf numFmtId="0" fontId="25" fillId="26" borderId="27" xfId="0" applyFont="1" applyFill="1" applyBorder="1"/>
    <xf numFmtId="0" fontId="0" fillId="25" borderId="39" xfId="0" applyFill="1" applyBorder="1"/>
    <xf numFmtId="0" fontId="0" fillId="25" borderId="35" xfId="0" applyFill="1" applyBorder="1"/>
    <xf numFmtId="0" fontId="0" fillId="25" borderId="20" xfId="0" applyFill="1" applyBorder="1"/>
    <xf numFmtId="0" fontId="22" fillId="26" borderId="20" xfId="0" applyFont="1" applyFill="1" applyBorder="1"/>
    <xf numFmtId="0" fontId="22" fillId="26" borderId="21" xfId="0" applyFont="1" applyFill="1" applyBorder="1"/>
    <xf numFmtId="0" fontId="22" fillId="26" borderId="35" xfId="0" applyFont="1" applyFill="1" applyBorder="1"/>
    <xf numFmtId="0" fontId="22" fillId="26" borderId="27" xfId="0" applyFont="1" applyFill="1" applyBorder="1"/>
    <xf numFmtId="0" fontId="22" fillId="26" borderId="75" xfId="0" applyFont="1" applyFill="1" applyBorder="1"/>
    <xf numFmtId="0" fontId="54" fillId="0" borderId="0" xfId="53" applyFont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  <xf numFmtId="170" fontId="55" fillId="0" borderId="65" xfId="53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9" fillId="0" borderId="41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24" fillId="24" borderId="10" xfId="0" applyFont="1" applyFill="1" applyBorder="1" applyAlignment="1">
      <alignment horizontal="center"/>
    </xf>
    <xf numFmtId="0" fontId="24" fillId="24" borderId="14" xfId="0" applyFont="1" applyFill="1" applyBorder="1" applyAlignment="1">
      <alignment horizontal="center"/>
    </xf>
    <xf numFmtId="0" fontId="19" fillId="0" borderId="31" xfId="0" applyFont="1" applyBorder="1" applyAlignment="1"/>
    <xf numFmtId="0" fontId="19" fillId="0" borderId="0" xfId="0" applyFont="1" applyBorder="1" applyAlignment="1"/>
    <xf numFmtId="0" fontId="24" fillId="24" borderId="22" xfId="0" applyFont="1" applyFill="1" applyBorder="1" applyAlignment="1">
      <alignment horizontal="center" vertical="center"/>
    </xf>
    <xf numFmtId="0" fontId="24" fillId="24" borderId="17" xfId="0" applyFont="1" applyFill="1" applyBorder="1" applyAlignment="1">
      <alignment horizontal="center" vertical="center"/>
    </xf>
    <xf numFmtId="0" fontId="24" fillId="24" borderId="19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20" xfId="32" applyNumberFormat="1" applyFont="1" applyFill="1" applyBorder="1" applyAlignment="1">
      <alignment horizontal="center" vertical="center"/>
    </xf>
    <xf numFmtId="1" fontId="24" fillId="24" borderId="52" xfId="32" applyNumberFormat="1" applyFont="1" applyFill="1" applyBorder="1" applyAlignment="1">
      <alignment horizontal="center" vertical="center"/>
    </xf>
    <xf numFmtId="1" fontId="24" fillId="24" borderId="18" xfId="32" applyNumberFormat="1" applyFont="1" applyFill="1" applyBorder="1" applyAlignment="1">
      <alignment horizontal="center" vertical="center"/>
    </xf>
    <xf numFmtId="0" fontId="62" fillId="0" borderId="0" xfId="0" applyFont="1" applyAlignment="1"/>
    <xf numFmtId="0" fontId="62" fillId="24" borderId="22" xfId="0" applyFont="1" applyFill="1" applyBorder="1" applyAlignment="1">
      <alignment horizontal="center" vertical="center"/>
    </xf>
    <xf numFmtId="0" fontId="62" fillId="24" borderId="17" xfId="0" applyFont="1" applyFill="1" applyBorder="1" applyAlignment="1">
      <alignment horizontal="center" vertical="center"/>
    </xf>
    <xf numFmtId="0" fontId="62" fillId="24" borderId="19" xfId="0" applyFont="1" applyFill="1" applyBorder="1" applyAlignment="1">
      <alignment horizontal="center" vertical="center"/>
    </xf>
    <xf numFmtId="0" fontId="62" fillId="24" borderId="72" xfId="0" applyFont="1" applyFill="1" applyBorder="1" applyAlignment="1">
      <alignment horizontal="center" vertical="center" wrapText="1"/>
    </xf>
    <xf numFmtId="0" fontId="62" fillId="24" borderId="28" xfId="0" applyFont="1" applyFill="1" applyBorder="1" applyAlignment="1">
      <alignment horizontal="center" vertical="center" wrapText="1"/>
    </xf>
    <xf numFmtId="0" fontId="62" fillId="24" borderId="45" xfId="0" applyFont="1" applyFill="1" applyBorder="1" applyAlignment="1">
      <alignment horizontal="center" vertical="center" wrapText="1"/>
    </xf>
    <xf numFmtId="0" fontId="63" fillId="24" borderId="73" xfId="0" applyFont="1" applyFill="1" applyBorder="1" applyAlignment="1">
      <alignment horizontal="center" vertical="center" wrapText="1"/>
    </xf>
    <xf numFmtId="0" fontId="63" fillId="24" borderId="11" xfId="0" applyFont="1" applyFill="1" applyBorder="1" applyAlignment="1">
      <alignment horizontal="center" vertical="center" wrapText="1"/>
    </xf>
    <xf numFmtId="0" fontId="63" fillId="24" borderId="12" xfId="0" applyFont="1" applyFill="1" applyBorder="1" applyAlignment="1">
      <alignment horizontal="center" vertical="center" wrapText="1"/>
    </xf>
    <xf numFmtId="2" fontId="0" fillId="0" borderId="41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62" fillId="24" borderId="41" xfId="32" quotePrefix="1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4" fillId="24" borderId="22" xfId="53" applyFont="1" applyFill="1" applyBorder="1" applyAlignment="1">
      <alignment horizontal="center" vertical="center" wrapText="1"/>
    </xf>
    <xf numFmtId="0" fontId="24" fillId="24" borderId="17" xfId="53" applyFont="1" applyFill="1" applyBorder="1" applyAlignment="1">
      <alignment horizontal="center" vertical="center" wrapText="1"/>
    </xf>
    <xf numFmtId="0" fontId="24" fillId="24" borderId="19" xfId="53" applyFont="1" applyFill="1" applyBorder="1" applyAlignment="1">
      <alignment horizontal="center" vertical="center" wrapText="1"/>
    </xf>
    <xf numFmtId="0" fontId="24" fillId="24" borderId="10" xfId="53" applyFont="1" applyFill="1" applyBorder="1" applyAlignment="1">
      <alignment horizontal="center" vertical="center" wrapText="1"/>
    </xf>
    <xf numFmtId="0" fontId="24" fillId="24" borderId="11" xfId="53" applyFont="1" applyFill="1" applyBorder="1" applyAlignment="1">
      <alignment horizontal="center" vertical="center" wrapText="1"/>
    </xf>
    <xf numFmtId="0" fontId="24" fillId="24" borderId="12" xfId="53" applyFont="1" applyFill="1" applyBorder="1" applyAlignment="1">
      <alignment horizontal="center" vertical="center" wrapText="1"/>
    </xf>
    <xf numFmtId="1" fontId="24" fillId="24" borderId="37" xfId="54" applyNumberFormat="1" applyFont="1" applyFill="1" applyBorder="1" applyAlignment="1">
      <alignment horizontal="center" vertical="center"/>
    </xf>
    <xf numFmtId="1" fontId="24" fillId="24" borderId="38" xfId="54" applyNumberFormat="1" applyFont="1" applyFill="1" applyBorder="1" applyAlignment="1">
      <alignment horizontal="center" vertical="center"/>
    </xf>
    <xf numFmtId="1" fontId="24" fillId="24" borderId="59" xfId="54" applyNumberFormat="1" applyFont="1" applyFill="1" applyBorder="1" applyAlignment="1">
      <alignment horizontal="center" vertical="center"/>
    </xf>
    <xf numFmtId="1" fontId="24" fillId="24" borderId="13" xfId="54" applyNumberFormat="1" applyFont="1" applyFill="1" applyBorder="1" applyAlignment="1">
      <alignment horizontal="center" vertical="center"/>
    </xf>
    <xf numFmtId="1" fontId="24" fillId="24" borderId="53" xfId="54" applyNumberFormat="1" applyFont="1" applyFill="1" applyBorder="1" applyAlignment="1">
      <alignment horizontal="center" vertical="center"/>
    </xf>
    <xf numFmtId="0" fontId="43" fillId="25" borderId="25" xfId="85" applyFont="1" applyFill="1" applyBorder="1" applyAlignment="1">
      <alignment horizontal="center" vertical="center"/>
    </xf>
    <xf numFmtId="0" fontId="43" fillId="25" borderId="29" xfId="85" applyFont="1" applyFill="1" applyBorder="1" applyAlignment="1">
      <alignment horizontal="center" vertical="center"/>
    </xf>
    <xf numFmtId="0" fontId="43" fillId="25" borderId="17" xfId="85" applyFont="1" applyFill="1" applyBorder="1" applyAlignment="1">
      <alignment horizontal="center" vertical="center" wrapText="1"/>
    </xf>
    <xf numFmtId="0" fontId="43" fillId="25" borderId="17" xfId="85" applyFont="1" applyFill="1" applyBorder="1" applyAlignment="1"/>
    <xf numFmtId="0" fontId="43" fillId="25" borderId="11" xfId="85" applyFont="1" applyFill="1" applyBorder="1" applyAlignment="1"/>
    <xf numFmtId="0" fontId="43" fillId="25" borderId="27" xfId="85" applyFont="1" applyFill="1" applyBorder="1" applyAlignment="1">
      <alignment horizontal="center" vertical="center"/>
    </xf>
    <xf numFmtId="0" fontId="43" fillId="25" borderId="56" xfId="85" applyFont="1" applyFill="1" applyBorder="1" applyAlignment="1">
      <alignment horizontal="center" vertical="center"/>
    </xf>
    <xf numFmtId="0" fontId="43" fillId="25" borderId="33" xfId="85" applyFont="1" applyFill="1" applyBorder="1" applyAlignment="1">
      <alignment horizontal="center" vertical="center"/>
    </xf>
    <xf numFmtId="0" fontId="43" fillId="25" borderId="70" xfId="85" applyFont="1" applyFill="1" applyBorder="1" applyAlignment="1">
      <alignment horizontal="center" vertical="center"/>
    </xf>
    <xf numFmtId="0" fontId="43" fillId="25" borderId="0" xfId="85" applyFont="1" applyFill="1" applyBorder="1" applyAlignment="1">
      <alignment horizontal="center" vertical="center"/>
    </xf>
    <xf numFmtId="0" fontId="43" fillId="25" borderId="46" xfId="85" applyFont="1" applyFill="1" applyBorder="1" applyAlignment="1">
      <alignment horizontal="center" vertical="center"/>
    </xf>
    <xf numFmtId="0" fontId="43" fillId="25" borderId="35" xfId="85" applyFont="1" applyFill="1" applyBorder="1" applyAlignment="1">
      <alignment horizontal="center" vertical="center"/>
    </xf>
    <xf numFmtId="0" fontId="43" fillId="25" borderId="55" xfId="85" applyFont="1" applyFill="1" applyBorder="1" applyAlignment="1">
      <alignment horizontal="center" vertical="center"/>
    </xf>
    <xf numFmtId="0" fontId="43" fillId="25" borderId="36" xfId="85" applyFont="1" applyFill="1" applyBorder="1" applyAlignment="1">
      <alignment horizontal="center" vertical="center"/>
    </xf>
    <xf numFmtId="0" fontId="43" fillId="25" borderId="11" xfId="85" applyFont="1" applyFill="1" applyBorder="1" applyAlignment="1">
      <alignment wrapText="1"/>
    </xf>
    <xf numFmtId="0" fontId="43" fillId="25" borderId="17" xfId="85" applyFont="1" applyFill="1" applyBorder="1" applyAlignment="1">
      <alignment wrapText="1"/>
    </xf>
    <xf numFmtId="0" fontId="44" fillId="25" borderId="29" xfId="85" applyFont="1" applyFill="1" applyBorder="1" applyAlignment="1">
      <alignment horizontal="center" vertical="center" wrapText="1"/>
    </xf>
    <xf numFmtId="0" fontId="44" fillId="25" borderId="11" xfId="85" applyFont="1" applyFill="1" applyBorder="1" applyAlignment="1"/>
    <xf numFmtId="0" fontId="44" fillId="25" borderId="11" xfId="85" applyFont="1" applyFill="1" applyBorder="1" applyAlignment="1">
      <alignment wrapText="1"/>
    </xf>
    <xf numFmtId="0" fontId="44" fillId="25" borderId="17" xfId="85" applyFont="1" applyFill="1" applyBorder="1" applyAlignment="1">
      <alignment horizontal="center" vertical="center" wrapText="1"/>
    </xf>
    <xf numFmtId="0" fontId="44" fillId="25" borderId="17" xfId="85" applyFont="1" applyFill="1" applyBorder="1" applyAlignment="1">
      <alignment wrapText="1"/>
    </xf>
    <xf numFmtId="0" fontId="44" fillId="25" borderId="19" xfId="85" applyFont="1" applyFill="1" applyBorder="1" applyAlignment="1">
      <alignment wrapText="1"/>
    </xf>
    <xf numFmtId="0" fontId="43" fillId="25" borderId="11" xfId="85" applyFont="1" applyFill="1" applyBorder="1" applyAlignment="1">
      <alignment horizontal="center" vertical="center"/>
    </xf>
    <xf numFmtId="0" fontId="54" fillId="0" borderId="0" xfId="53" applyFont="1" applyBorder="1" applyAlignment="1">
      <alignment horizontal="center" vertical="center" wrapText="1"/>
    </xf>
    <xf numFmtId="0" fontId="54" fillId="30" borderId="65" xfId="53" applyFont="1" applyFill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</cellXfs>
  <cellStyles count="8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1</xdr:col>
      <xdr:colOff>2714625</xdr:colOff>
      <xdr:row>5</xdr:row>
      <xdr:rowOff>85725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5250"/>
          <a:ext cx="2695575" cy="876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4to%20TRIMESTRE\OCTUBRE%20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4to%20TRIMESTRE\NOVIEMBRE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4to%20TRIMESTRE\DICIEMBRE%2020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JULIO%202018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0.80701754385964908</v>
          </cell>
        </row>
        <row r="17">
          <cell r="D17">
            <v>2.2000000000000002</v>
          </cell>
          <cell r="E17">
            <v>2.2963604887983706</v>
          </cell>
        </row>
        <row r="24">
          <cell r="D24">
            <v>1.9409999999999998</v>
          </cell>
          <cell r="E24">
            <v>2.7612903225806451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4.3</v>
          </cell>
          <cell r="E74">
            <v>4.1428571428571423</v>
          </cell>
        </row>
        <row r="97">
          <cell r="D97">
            <v>8.8350000000000009</v>
          </cell>
          <cell r="E97">
            <v>8.038009930881131</v>
          </cell>
        </row>
        <row r="114">
          <cell r="D114">
            <v>10.55</v>
          </cell>
          <cell r="E114">
            <v>11.188930282064929</v>
          </cell>
        </row>
        <row r="123">
          <cell r="D123">
            <v>3.1</v>
          </cell>
          <cell r="E123">
            <v>3.093944099378882</v>
          </cell>
        </row>
        <row r="131">
          <cell r="D131">
            <v>2.5999999999999996</v>
          </cell>
          <cell r="E131">
            <v>2.5608323695651598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6.2200000000000006</v>
          </cell>
          <cell r="E195">
            <v>5.9167041987848545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6.2292318309709618</v>
          </cell>
        </row>
        <row r="230">
          <cell r="D230">
            <v>3</v>
          </cell>
          <cell r="E230">
            <v>2.9229487179487181</v>
          </cell>
        </row>
        <row r="239">
          <cell r="D239">
            <v>3</v>
          </cell>
          <cell r="E239">
            <v>3.0857142857142859</v>
          </cell>
        </row>
        <row r="248">
          <cell r="D248">
            <v>2.8</v>
          </cell>
          <cell r="E248">
            <v>2.9990293040293041</v>
          </cell>
        </row>
        <row r="261">
          <cell r="D261">
            <v>5.36</v>
          </cell>
          <cell r="E261">
            <v>5.5745747506405632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13">
          <cell r="D313">
            <v>3.82</v>
          </cell>
          <cell r="E313">
            <v>3.6481376313123235</v>
          </cell>
        </row>
        <row r="321">
          <cell r="D321">
            <v>2.5</v>
          </cell>
          <cell r="E321">
            <v>2.4558823529411766</v>
          </cell>
        </row>
        <row r="329">
          <cell r="D329">
            <v>2.5</v>
          </cell>
          <cell r="E329">
            <v>2.4598782512451578</v>
          </cell>
        </row>
        <row r="344">
          <cell r="D344">
            <v>1.48</v>
          </cell>
          <cell r="E344">
            <v>1.5050889237468359</v>
          </cell>
        </row>
        <row r="360">
          <cell r="D360">
            <v>7.4022000000000006</v>
          </cell>
          <cell r="E360">
            <v>9.7143527204502824</v>
          </cell>
        </row>
      </sheetData>
      <sheetData sheetId="2">
        <row r="10">
          <cell r="D10">
            <v>2.4800000000000004</v>
          </cell>
          <cell r="E10">
            <v>2.5615384615384618</v>
          </cell>
        </row>
        <row r="19">
          <cell r="D19">
            <v>2.5500000000000003</v>
          </cell>
          <cell r="E19">
            <v>2.6016262566528683</v>
          </cell>
        </row>
        <row r="29">
          <cell r="D29">
            <v>4.3</v>
          </cell>
          <cell r="E29">
            <v>4.1575793650793651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21.001892019563364</v>
          </cell>
        </row>
        <row r="73">
          <cell r="D73">
            <v>8.2899999999999991</v>
          </cell>
          <cell r="E73">
            <v>8.5886453467481125</v>
          </cell>
        </row>
        <row r="81">
          <cell r="D81">
            <v>3</v>
          </cell>
          <cell r="E81">
            <v>2.9154901315789474</v>
          </cell>
        </row>
        <row r="89">
          <cell r="D89">
            <v>2.4</v>
          </cell>
          <cell r="E89">
            <v>2.96</v>
          </cell>
        </row>
        <row r="99">
          <cell r="D99">
            <v>3.9899999999999998</v>
          </cell>
          <cell r="E99">
            <v>3.3216666666666668</v>
          </cell>
        </row>
        <row r="109">
          <cell r="D109">
            <v>2.5</v>
          </cell>
          <cell r="E109">
            <v>2.5</v>
          </cell>
        </row>
        <row r="117">
          <cell r="D117">
            <v>1.8</v>
          </cell>
          <cell r="E117">
            <v>1.8875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2.4162012254111578</v>
          </cell>
        </row>
      </sheetData>
      <sheetData sheetId="4">
        <row r="12">
          <cell r="D12">
            <v>2.6</v>
          </cell>
          <cell r="E12">
            <v>2.5416666666666665</v>
          </cell>
        </row>
        <row r="31">
          <cell r="D31">
            <v>2.8</v>
          </cell>
          <cell r="E31">
            <v>2.873015873015873</v>
          </cell>
        </row>
        <row r="44">
          <cell r="D44">
            <v>4.25</v>
          </cell>
          <cell r="E44">
            <v>4.2563736263736267</v>
          </cell>
        </row>
        <row r="51">
          <cell r="D51">
            <v>1</v>
          </cell>
          <cell r="E51">
            <v>1.0963855421686748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1.1041666666666667</v>
          </cell>
        </row>
        <row r="18">
          <cell r="D18">
            <v>1.1000000000000001</v>
          </cell>
          <cell r="E18">
            <v>1.0980392156862746</v>
          </cell>
        </row>
        <row r="27">
          <cell r="D27">
            <v>3.0179999999999998</v>
          </cell>
          <cell r="E27">
            <v>2.5259194760563055</v>
          </cell>
        </row>
        <row r="35">
          <cell r="D35">
            <v>2.8499999999999996</v>
          </cell>
          <cell r="E35">
            <v>2.9</v>
          </cell>
        </row>
        <row r="44">
          <cell r="D44">
            <v>3.6</v>
          </cell>
          <cell r="E44">
            <v>2.75</v>
          </cell>
        </row>
      </sheetData>
      <sheetData sheetId="6">
        <row r="10">
          <cell r="D10">
            <v>2</v>
          </cell>
          <cell r="E10">
            <v>2</v>
          </cell>
        </row>
        <row r="20">
          <cell r="D20">
            <v>3.8</v>
          </cell>
          <cell r="E20">
            <v>4</v>
          </cell>
        </row>
        <row r="28">
          <cell r="D28">
            <v>3</v>
          </cell>
          <cell r="E28">
            <v>2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2.7</v>
          </cell>
          <cell r="E17">
            <v>1.9390629483946269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1.7727272727272727</v>
          </cell>
        </row>
      </sheetData>
      <sheetData sheetId="8">
        <row r="15">
          <cell r="D15">
            <v>1</v>
          </cell>
          <cell r="E15">
            <v>1</v>
          </cell>
        </row>
        <row r="30">
          <cell r="D30">
            <v>6.8</v>
          </cell>
          <cell r="E30">
            <v>6.9090909090909092</v>
          </cell>
        </row>
        <row r="43">
          <cell r="D43">
            <v>2.9</v>
          </cell>
          <cell r="E43">
            <v>3.0000628978864277</v>
          </cell>
        </row>
        <row r="69">
          <cell r="D69">
            <v>0.37</v>
          </cell>
          <cell r="E69">
            <v>0.16365989319382221</v>
          </cell>
        </row>
        <row r="83">
          <cell r="D83">
            <v>5.4</v>
          </cell>
          <cell r="E83">
            <v>5.4404761904761907</v>
          </cell>
        </row>
        <row r="97">
          <cell r="D97">
            <v>5.2</v>
          </cell>
          <cell r="E97">
            <v>4.6982142857142861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0.85964912280701755</v>
          </cell>
        </row>
        <row r="17">
          <cell r="D17">
            <v>2.2000000000000002</v>
          </cell>
          <cell r="E17">
            <v>2.73</v>
          </cell>
        </row>
        <row r="24">
          <cell r="D24">
            <v>1.9409999999999998</v>
          </cell>
          <cell r="E24">
            <v>2.536405529953917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5.35</v>
          </cell>
          <cell r="E74">
            <v>10.099969676014855</v>
          </cell>
        </row>
        <row r="97">
          <cell r="D97">
            <v>8.8350000000000009</v>
          </cell>
          <cell r="E97">
            <v>7.5748649702946658</v>
          </cell>
        </row>
        <row r="114">
          <cell r="D114">
            <v>10.55</v>
          </cell>
          <cell r="E114">
            <v>11.268759978712081</v>
          </cell>
        </row>
        <row r="123">
          <cell r="D123">
            <v>3.1</v>
          </cell>
          <cell r="E123">
            <v>3.0931677018633539</v>
          </cell>
        </row>
        <row r="131">
          <cell r="D131">
            <v>2.7</v>
          </cell>
          <cell r="E131">
            <v>2.5415160047737695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6.2200000000000006</v>
          </cell>
          <cell r="E195">
            <v>5.9167041987848545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5.9631172692042265</v>
          </cell>
        </row>
        <row r="230">
          <cell r="D230">
            <v>2.8</v>
          </cell>
          <cell r="E230">
            <v>2.7689743589743587</v>
          </cell>
        </row>
        <row r="239">
          <cell r="D239">
            <v>3</v>
          </cell>
          <cell r="E239">
            <v>2.9542857142857142</v>
          </cell>
        </row>
        <row r="248">
          <cell r="D248">
            <v>2.8</v>
          </cell>
          <cell r="E248">
            <v>5.4295787545787544</v>
          </cell>
        </row>
        <row r="261">
          <cell r="D261">
            <v>5.36</v>
          </cell>
          <cell r="E261">
            <v>5.4961344066378865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</v>
          </cell>
          <cell r="E313">
            <v>3.6481376313123235</v>
          </cell>
        </row>
        <row r="321">
          <cell r="D321">
            <v>2.5</v>
          </cell>
          <cell r="E321">
            <v>2.4558823529411766</v>
          </cell>
        </row>
        <row r="329">
          <cell r="D329">
            <v>2.5</v>
          </cell>
          <cell r="E329">
            <v>2.4598782512451578</v>
          </cell>
        </row>
        <row r="344">
          <cell r="D344">
            <v>1.48</v>
          </cell>
          <cell r="E344">
            <v>1.5298561531957984</v>
          </cell>
        </row>
        <row r="360">
          <cell r="D360">
            <v>8.4022000000000006</v>
          </cell>
          <cell r="E360">
            <v>10.714352720450282</v>
          </cell>
        </row>
      </sheetData>
      <sheetData sheetId="2">
        <row r="10">
          <cell r="D10">
            <v>2.4800000000000004</v>
          </cell>
          <cell r="E10">
            <v>2.5291666666666668</v>
          </cell>
        </row>
        <row r="19">
          <cell r="D19">
            <v>2.5500000000000003</v>
          </cell>
          <cell r="E19">
            <v>2.5997686898593635</v>
          </cell>
        </row>
        <row r="29">
          <cell r="D29">
            <v>4.2700000000000005</v>
          </cell>
          <cell r="E29">
            <v>4.2874534449303487</v>
          </cell>
        </row>
        <row r="41">
          <cell r="D41">
            <v>6.65</v>
          </cell>
          <cell r="E41">
            <v>6.95</v>
          </cell>
        </row>
        <row r="59">
          <cell r="D59">
            <v>12.15</v>
          </cell>
          <cell r="E59">
            <v>12.686396513640872</v>
          </cell>
        </row>
        <row r="73">
          <cell r="D73">
            <v>8.34</v>
          </cell>
          <cell r="E73">
            <v>9.2439327711271773</v>
          </cell>
        </row>
        <row r="81">
          <cell r="D81">
            <v>3</v>
          </cell>
          <cell r="E81">
            <v>2.9281050228310503</v>
          </cell>
        </row>
        <row r="89">
          <cell r="D89">
            <v>2.4</v>
          </cell>
          <cell r="E89">
            <v>2.46</v>
          </cell>
        </row>
        <row r="99">
          <cell r="D99">
            <v>3.7399999999999998</v>
          </cell>
          <cell r="E99">
            <v>3.15</v>
          </cell>
        </row>
        <row r="109">
          <cell r="D109">
            <v>1.5</v>
          </cell>
          <cell r="E109">
            <v>2.5</v>
          </cell>
        </row>
        <row r="117">
          <cell r="D117">
            <v>1.8</v>
          </cell>
          <cell r="E117">
            <v>1.9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2.4162012254111578</v>
          </cell>
        </row>
      </sheetData>
      <sheetData sheetId="4">
        <row r="12">
          <cell r="D12">
            <v>1</v>
          </cell>
          <cell r="E12">
            <v>1</v>
          </cell>
        </row>
        <row r="31">
          <cell r="D31">
            <v>2.8</v>
          </cell>
          <cell r="E31">
            <v>2.8765182186234819</v>
          </cell>
        </row>
        <row r="44">
          <cell r="D44">
            <v>4.25</v>
          </cell>
          <cell r="E44">
            <v>4.1571428571428566</v>
          </cell>
        </row>
        <row r="52">
          <cell r="D52">
            <v>1.2</v>
          </cell>
          <cell r="E52">
            <v>1.2963855421686747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1.0925925925925926</v>
          </cell>
        </row>
        <row r="18">
          <cell r="D18">
            <v>0.1</v>
          </cell>
          <cell r="E18">
            <v>0.27380952380952384</v>
          </cell>
        </row>
        <row r="27">
          <cell r="D27">
            <v>3.0179999999999998</v>
          </cell>
          <cell r="E27">
            <v>4.0859194760563051</v>
          </cell>
        </row>
        <row r="35">
          <cell r="D35">
            <v>2.86</v>
          </cell>
          <cell r="E35">
            <v>2.9545454545454546</v>
          </cell>
        </row>
        <row r="44">
          <cell r="D44">
            <v>3.6</v>
          </cell>
          <cell r="E44">
            <v>4</v>
          </cell>
        </row>
      </sheetData>
      <sheetData sheetId="6">
        <row r="10">
          <cell r="D10">
            <v>2</v>
          </cell>
          <cell r="E10">
            <v>2.5</v>
          </cell>
        </row>
        <row r="20">
          <cell r="D20">
            <v>4</v>
          </cell>
          <cell r="E20">
            <v>4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1.8</v>
          </cell>
          <cell r="E8">
            <v>1.8421052631578947</v>
          </cell>
        </row>
        <row r="17">
          <cell r="D17">
            <v>2.7500000000000004</v>
          </cell>
          <cell r="E17">
            <v>2.5517419788981854</v>
          </cell>
        </row>
        <row r="24">
          <cell r="D24">
            <v>2</v>
          </cell>
          <cell r="E24">
            <v>2</v>
          </cell>
        </row>
        <row r="31">
          <cell r="D31">
            <v>1.92</v>
          </cell>
          <cell r="E31">
            <v>2</v>
          </cell>
        </row>
      </sheetData>
      <sheetData sheetId="8">
        <row r="15">
          <cell r="D15">
            <v>1.5</v>
          </cell>
          <cell r="E15">
            <v>1.5</v>
          </cell>
        </row>
        <row r="30">
          <cell r="D30">
            <v>6.8</v>
          </cell>
          <cell r="E30">
            <v>6.8</v>
          </cell>
        </row>
        <row r="43">
          <cell r="D43">
            <v>2.9</v>
          </cell>
          <cell r="E43">
            <v>2.6949941927990713</v>
          </cell>
        </row>
        <row r="69">
          <cell r="D69">
            <v>0.37</v>
          </cell>
          <cell r="E69">
            <v>0.20585190901771283</v>
          </cell>
        </row>
        <row r="83">
          <cell r="D83">
            <v>5.4</v>
          </cell>
          <cell r="E83">
            <v>5.416666666666667</v>
          </cell>
        </row>
        <row r="97">
          <cell r="D97">
            <v>5.2</v>
          </cell>
          <cell r="E97">
            <v>4.916666666666667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0.85964912280701755</v>
          </cell>
        </row>
        <row r="17">
          <cell r="D17">
            <v>2.2000000000000002</v>
          </cell>
          <cell r="E17">
            <v>2.2408087414755116</v>
          </cell>
        </row>
        <row r="24">
          <cell r="D24">
            <v>1.9409999999999998</v>
          </cell>
          <cell r="E24">
            <v>2.536405529953917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8</v>
          </cell>
        </row>
        <row r="57">
          <cell r="D57">
            <v>2</v>
          </cell>
          <cell r="E57">
            <v>2</v>
          </cell>
        </row>
        <row r="74">
          <cell r="D74">
            <v>4.3499999999999996</v>
          </cell>
          <cell r="E74">
            <v>4.2024714828897336</v>
          </cell>
        </row>
        <row r="97">
          <cell r="D97">
            <v>9.8350000000000009</v>
          </cell>
          <cell r="E97">
            <v>7.7760147230411443</v>
          </cell>
        </row>
        <row r="114">
          <cell r="D114">
            <v>10.55</v>
          </cell>
          <cell r="E114">
            <v>11.078765300691858</v>
          </cell>
        </row>
        <row r="123">
          <cell r="D123">
            <v>3.1</v>
          </cell>
          <cell r="E123">
            <v>3.162909616620261</v>
          </cell>
        </row>
        <row r="131">
          <cell r="D131">
            <v>2.7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6.0600000000000014</v>
          </cell>
          <cell r="E195">
            <v>5.6802066621618561</v>
          </cell>
        </row>
        <row r="204">
          <cell r="D204">
            <v>2</v>
          </cell>
          <cell r="E204">
            <v>2</v>
          </cell>
        </row>
        <row r="211">
          <cell r="D211">
            <v>2</v>
          </cell>
          <cell r="E211">
            <v>2</v>
          </cell>
        </row>
        <row r="223">
          <cell r="D223">
            <v>6.0000000000000009</v>
          </cell>
          <cell r="E223">
            <v>5.9884795880448056</v>
          </cell>
        </row>
        <row r="232">
          <cell r="D232">
            <v>2.8</v>
          </cell>
          <cell r="E232">
            <v>2.9587179487179487</v>
          </cell>
        </row>
        <row r="241">
          <cell r="D241">
            <v>3</v>
          </cell>
          <cell r="E241">
            <v>2.93</v>
          </cell>
        </row>
        <row r="250">
          <cell r="D250">
            <v>2.8</v>
          </cell>
          <cell r="E250">
            <v>2.8146520146520144</v>
          </cell>
        </row>
        <row r="263">
          <cell r="D263">
            <v>5.36</v>
          </cell>
          <cell r="E263">
            <v>5.4556406466763772</v>
          </cell>
        </row>
        <row r="270">
          <cell r="D270">
            <v>1.5</v>
          </cell>
          <cell r="E270">
            <v>1.5</v>
          </cell>
        </row>
        <row r="277">
          <cell r="D277">
            <v>1.5</v>
          </cell>
          <cell r="E277">
            <v>1.5</v>
          </cell>
        </row>
        <row r="283">
          <cell r="D283">
            <v>1.5</v>
          </cell>
          <cell r="E283">
            <v>0.85000000000000009</v>
          </cell>
        </row>
        <row r="290">
          <cell r="D290">
            <v>1.5</v>
          </cell>
          <cell r="E290">
            <v>1.5</v>
          </cell>
        </row>
        <row r="297">
          <cell r="D297">
            <v>2</v>
          </cell>
          <cell r="E297">
            <v>2</v>
          </cell>
        </row>
        <row r="304">
          <cell r="D304">
            <v>1.5</v>
          </cell>
          <cell r="E304">
            <v>1.5</v>
          </cell>
        </row>
        <row r="323">
          <cell r="D323">
            <v>2.5</v>
          </cell>
          <cell r="E323">
            <v>2.4460317460317462</v>
          </cell>
        </row>
        <row r="331">
          <cell r="D331">
            <v>2.5</v>
          </cell>
          <cell r="E331">
            <v>2.4081876820640868</v>
          </cell>
        </row>
        <row r="346">
          <cell r="D346">
            <v>1.48</v>
          </cell>
          <cell r="E346">
            <v>1.5298561531957984</v>
          </cell>
        </row>
        <row r="362">
          <cell r="D362">
            <v>8.4202000000000012</v>
          </cell>
          <cell r="E362">
            <v>13.828773958331571</v>
          </cell>
        </row>
      </sheetData>
      <sheetData sheetId="2">
        <row r="10">
          <cell r="D10">
            <v>2.4800000000000004</v>
          </cell>
          <cell r="E10">
            <v>2.536</v>
          </cell>
        </row>
        <row r="19">
          <cell r="D19">
            <v>2.5</v>
          </cell>
          <cell r="E19">
            <v>2.5266858710142039</v>
          </cell>
        </row>
        <row r="29">
          <cell r="D29">
            <v>4.2700000000000005</v>
          </cell>
          <cell r="E29">
            <v>4.2937179487179495</v>
          </cell>
        </row>
        <row r="41">
          <cell r="D41">
            <v>6.65</v>
          </cell>
          <cell r="E41">
            <v>6.9666666666666668</v>
          </cell>
        </row>
        <row r="59">
          <cell r="D59">
            <v>12.15</v>
          </cell>
          <cell r="E59">
            <v>15.722609814108747</v>
          </cell>
        </row>
        <row r="73">
          <cell r="D73">
            <v>8.2999999999999989</v>
          </cell>
          <cell r="E73">
            <v>9.559666569172272</v>
          </cell>
        </row>
        <row r="81">
          <cell r="D81">
            <v>3</v>
          </cell>
          <cell r="E81">
            <v>2.9070022222222223</v>
          </cell>
        </row>
        <row r="89">
          <cell r="D89">
            <v>2.4</v>
          </cell>
          <cell r="E89">
            <v>2.4666666666666668</v>
          </cell>
        </row>
        <row r="99">
          <cell r="D99">
            <v>3.5</v>
          </cell>
          <cell r="E99">
            <v>2.5786102564102564</v>
          </cell>
        </row>
        <row r="109">
          <cell r="D109">
            <v>2.5</v>
          </cell>
          <cell r="E109">
            <v>2.5</v>
          </cell>
        </row>
        <row r="117">
          <cell r="D117">
            <v>1.8</v>
          </cell>
          <cell r="E117">
            <v>1.9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2.4162012254111578</v>
          </cell>
        </row>
      </sheetData>
      <sheetData sheetId="4">
        <row r="12">
          <cell r="D12">
            <v>2.8</v>
          </cell>
          <cell r="E12">
            <v>2.7251461988304095</v>
          </cell>
        </row>
        <row r="31">
          <cell r="D31">
            <v>2.9</v>
          </cell>
          <cell r="E31">
            <v>2.9528301886792452</v>
          </cell>
        </row>
        <row r="44">
          <cell r="D44">
            <v>4.25</v>
          </cell>
          <cell r="E44">
            <v>4.3807189542483664</v>
          </cell>
        </row>
        <row r="51">
          <cell r="D51">
            <v>1.0960000000000001</v>
          </cell>
          <cell r="E51">
            <v>1.0963855421686748</v>
          </cell>
        </row>
        <row r="70">
          <cell r="D70">
            <v>3.8</v>
          </cell>
          <cell r="E70">
            <v>3.8</v>
          </cell>
        </row>
      </sheetData>
      <sheetData sheetId="5">
        <row r="8">
          <cell r="D8">
            <v>1.1000000000000001</v>
          </cell>
          <cell r="E8">
            <v>1.1020408163265305</v>
          </cell>
        </row>
        <row r="18">
          <cell r="D18">
            <v>2.3920000000000003</v>
          </cell>
          <cell r="E18">
            <v>2.1885744264260891</v>
          </cell>
        </row>
        <row r="27">
          <cell r="D27">
            <v>3.0179999999999998</v>
          </cell>
          <cell r="E27">
            <v>10.197919476056306</v>
          </cell>
        </row>
        <row r="35">
          <cell r="D35">
            <v>2.86</v>
          </cell>
          <cell r="E35">
            <v>3</v>
          </cell>
        </row>
        <row r="44">
          <cell r="D44">
            <v>3.6</v>
          </cell>
          <cell r="E44">
            <v>3.8333333333333335</v>
          </cell>
        </row>
      </sheetData>
      <sheetData sheetId="6">
        <row r="10">
          <cell r="D10">
            <v>3</v>
          </cell>
          <cell r="E10">
            <v>2</v>
          </cell>
        </row>
        <row r="20">
          <cell r="D20">
            <v>5</v>
          </cell>
          <cell r="E20">
            <v>5</v>
          </cell>
        </row>
        <row r="26">
          <cell r="D26">
            <v>1</v>
          </cell>
          <cell r="E26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2.8000000000000003</v>
          </cell>
          <cell r="E17">
            <v>2.3548403382557113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1.8333333333333333</v>
          </cell>
        </row>
      </sheetData>
      <sheetData sheetId="8">
        <row r="15">
          <cell r="D15">
            <v>1</v>
          </cell>
          <cell r="E15">
            <v>2</v>
          </cell>
        </row>
        <row r="30">
          <cell r="D30">
            <v>7.8</v>
          </cell>
          <cell r="E30">
            <v>8</v>
          </cell>
        </row>
        <row r="43">
          <cell r="D43">
            <v>2.9</v>
          </cell>
          <cell r="E43">
            <v>2.9809440128836684</v>
          </cell>
        </row>
        <row r="69">
          <cell r="D69">
            <v>0.42000000000000004</v>
          </cell>
          <cell r="E69">
            <v>0.20906486317771944</v>
          </cell>
        </row>
        <row r="83">
          <cell r="D83">
            <v>5.4</v>
          </cell>
          <cell r="E83">
            <v>5.3735294117647054</v>
          </cell>
        </row>
        <row r="97">
          <cell r="D97">
            <v>5.2</v>
          </cell>
          <cell r="E97">
            <v>4.2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0.84</v>
          </cell>
        </row>
        <row r="302">
          <cell r="D302">
            <v>1.5</v>
          </cell>
          <cell r="E302">
            <v>1.5</v>
          </cell>
        </row>
      </sheetData>
      <sheetData sheetId="2">
        <row r="10">
          <cell r="D10">
            <v>2.4</v>
          </cell>
        </row>
      </sheetData>
      <sheetData sheetId="3">
        <row r="11">
          <cell r="D11">
            <v>2.89</v>
          </cell>
        </row>
      </sheetData>
      <sheetData sheetId="4">
        <row r="12">
          <cell r="D12">
            <v>2.7</v>
          </cell>
        </row>
      </sheetData>
      <sheetData sheetId="5">
        <row r="8">
          <cell r="D8">
            <v>1.1000000000000001</v>
          </cell>
        </row>
      </sheetData>
      <sheetData sheetId="6">
        <row r="10">
          <cell r="D10">
            <v>2.2000000000000002</v>
          </cell>
        </row>
      </sheetData>
      <sheetData sheetId="7">
        <row r="8">
          <cell r="D8">
            <v>1.92</v>
          </cell>
        </row>
      </sheetData>
      <sheetData sheetId="8">
        <row r="15">
          <cell r="D15">
            <v>1.1666000000000001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Normal="75" zoomScaleSheetLayoutView="100" workbookViewId="0">
      <selection activeCell="I11" sqref="I1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46" t="s">
        <v>77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8"/>
    </row>
    <row r="2" spans="1:15" s="1" customFormat="1" ht="15" customHeight="1" x14ac:dyDescent="0.25">
      <c r="A2" s="87"/>
      <c r="B2" s="88"/>
      <c r="C2" s="89"/>
      <c r="D2" s="90"/>
      <c r="E2" s="90"/>
      <c r="F2" s="90"/>
      <c r="G2" s="90"/>
      <c r="H2" s="90"/>
      <c r="I2" s="90"/>
      <c r="J2" s="90"/>
      <c r="K2" s="91"/>
      <c r="L2" s="7"/>
      <c r="M2" s="7"/>
      <c r="N2" s="7"/>
    </row>
    <row r="3" spans="1:15" s="1" customFormat="1" ht="15" customHeight="1" x14ac:dyDescent="0.25">
      <c r="A3" s="451" t="s">
        <v>135</v>
      </c>
      <c r="B3" s="452"/>
      <c r="C3" s="452"/>
      <c r="D3" s="29"/>
      <c r="E3" s="29"/>
      <c r="F3" s="7"/>
      <c r="G3" s="7"/>
      <c r="H3" s="7"/>
      <c r="I3" s="7"/>
      <c r="J3" s="7"/>
      <c r="K3" s="28"/>
      <c r="L3" s="7"/>
      <c r="M3" s="7"/>
      <c r="N3" s="7"/>
    </row>
    <row r="4" spans="1:15" s="1" customFormat="1" ht="15" customHeight="1" x14ac:dyDescent="0.25">
      <c r="A4" s="30" t="s">
        <v>189</v>
      </c>
      <c r="B4" s="68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</row>
    <row r="5" spans="1:15" s="1" customFormat="1" ht="15" customHeight="1" x14ac:dyDescent="0.25">
      <c r="A5" s="30" t="s">
        <v>74</v>
      </c>
      <c r="B5" s="68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</row>
    <row r="6" spans="1:15" s="1" customFormat="1" ht="15" customHeight="1" x14ac:dyDescent="0.25">
      <c r="A6" s="30" t="s">
        <v>236</v>
      </c>
      <c r="B6" s="68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</row>
    <row r="7" spans="1:15" ht="13.5" thickBot="1" x14ac:dyDescent="0.25">
      <c r="A7" s="63"/>
      <c r="B7" s="64"/>
      <c r="C7" s="64"/>
      <c r="D7" s="65"/>
      <c r="E7" s="65"/>
      <c r="F7" s="65"/>
      <c r="G7" s="65"/>
      <c r="H7" s="65"/>
      <c r="I7" s="65"/>
      <c r="J7" s="65"/>
      <c r="K7" s="67"/>
      <c r="L7" s="65"/>
      <c r="M7" s="65"/>
      <c r="N7" s="66"/>
    </row>
    <row r="8" spans="1:15" x14ac:dyDescent="0.2">
      <c r="A8" s="453" t="s">
        <v>3</v>
      </c>
      <c r="B8" s="456" t="s">
        <v>0</v>
      </c>
      <c r="C8" s="456" t="s">
        <v>1</v>
      </c>
      <c r="D8" s="69"/>
      <c r="E8" s="69"/>
      <c r="F8" s="449"/>
      <c r="G8" s="449"/>
      <c r="H8" s="449"/>
      <c r="I8" s="449"/>
      <c r="J8" s="449"/>
      <c r="K8" s="450"/>
      <c r="L8" s="73"/>
      <c r="M8" s="4"/>
      <c r="N8" s="4"/>
    </row>
    <row r="9" spans="1:15" x14ac:dyDescent="0.2">
      <c r="A9" s="454"/>
      <c r="B9" s="457"/>
      <c r="C9" s="457"/>
      <c r="D9" s="70"/>
      <c r="E9" s="70">
        <v>2006</v>
      </c>
      <c r="F9" s="3">
        <v>2017</v>
      </c>
      <c r="G9" s="3">
        <v>2018</v>
      </c>
      <c r="H9" s="459">
        <v>2018</v>
      </c>
      <c r="I9" s="460"/>
      <c r="J9" s="460"/>
      <c r="K9" s="461"/>
      <c r="L9" s="72">
        <v>2015</v>
      </c>
      <c r="M9" s="5">
        <v>2016</v>
      </c>
      <c r="N9" s="5"/>
    </row>
    <row r="10" spans="1:15" ht="33.75" customHeight="1" thickBot="1" x14ac:dyDescent="0.25">
      <c r="A10" s="455"/>
      <c r="B10" s="458"/>
      <c r="C10" s="458"/>
      <c r="D10" s="71"/>
      <c r="E10" s="71" t="s">
        <v>71</v>
      </c>
      <c r="F10" s="71" t="s">
        <v>71</v>
      </c>
      <c r="G10" s="71" t="s">
        <v>2</v>
      </c>
      <c r="H10" s="71" t="s">
        <v>72</v>
      </c>
      <c r="I10" s="71" t="s">
        <v>75</v>
      </c>
      <c r="J10" s="71" t="s">
        <v>76</v>
      </c>
      <c r="K10" s="6" t="s">
        <v>78</v>
      </c>
      <c r="L10" s="62" t="s">
        <v>2</v>
      </c>
      <c r="M10" s="6" t="s">
        <v>2</v>
      </c>
      <c r="N10" s="6"/>
    </row>
    <row r="11" spans="1:15" ht="13.5" thickBot="1" x14ac:dyDescent="0.25">
      <c r="A11" s="43" t="s">
        <v>53</v>
      </c>
      <c r="B11" s="44"/>
      <c r="C11" s="44"/>
      <c r="D11" s="44"/>
      <c r="E11" s="44"/>
      <c r="F11" s="44"/>
      <c r="G11" s="44"/>
      <c r="H11" s="44"/>
      <c r="I11" s="44"/>
      <c r="J11" s="44"/>
      <c r="K11" s="92"/>
      <c r="L11" s="36"/>
      <c r="M11" s="37"/>
      <c r="N11" s="37"/>
    </row>
    <row r="12" spans="1:15" s="10" customFormat="1" ht="12" x14ac:dyDescent="0.2">
      <c r="A12" s="32" t="s">
        <v>54</v>
      </c>
      <c r="B12" s="33" t="s">
        <v>5</v>
      </c>
      <c r="C12" s="33" t="s">
        <v>55</v>
      </c>
      <c r="D12" s="33"/>
      <c r="E12" s="34"/>
      <c r="F12" s="55">
        <f>+H12+I12+J12+K12</f>
        <v>0</v>
      </c>
      <c r="G12" s="96">
        <v>0</v>
      </c>
      <c r="H12" s="96">
        <v>0</v>
      </c>
      <c r="I12" s="55">
        <v>0</v>
      </c>
      <c r="J12" s="56">
        <v>0</v>
      </c>
      <c r="K12" s="94">
        <v>0</v>
      </c>
      <c r="L12" s="74"/>
      <c r="M12" s="35"/>
      <c r="N12" s="426"/>
    </row>
    <row r="13" spans="1:15" s="10" customFormat="1" ht="12" x14ac:dyDescent="0.2">
      <c r="A13" s="8" t="s">
        <v>83</v>
      </c>
      <c r="B13" s="9" t="s">
        <v>5</v>
      </c>
      <c r="C13" s="9" t="s">
        <v>55</v>
      </c>
      <c r="D13" s="9"/>
      <c r="E13" s="24"/>
      <c r="F13" s="55">
        <v>219</v>
      </c>
      <c r="G13" s="96">
        <v>300</v>
      </c>
      <c r="H13" s="98">
        <v>54</v>
      </c>
      <c r="I13" s="97">
        <v>52</v>
      </c>
      <c r="J13" s="99">
        <v>34</v>
      </c>
      <c r="K13" s="93">
        <v>53</v>
      </c>
      <c r="L13" s="75"/>
      <c r="M13" s="17"/>
      <c r="N13" s="427"/>
    </row>
    <row r="14" spans="1:15" s="10" customFormat="1" ht="12" x14ac:dyDescent="0.2">
      <c r="A14" s="8" t="s">
        <v>84</v>
      </c>
      <c r="B14" s="9" t="s">
        <v>5</v>
      </c>
      <c r="C14" s="9" t="s">
        <v>55</v>
      </c>
      <c r="D14" s="9"/>
      <c r="E14" s="24"/>
      <c r="F14" s="55">
        <v>660</v>
      </c>
      <c r="G14" s="96">
        <v>680</v>
      </c>
      <c r="H14" s="98">
        <v>103</v>
      </c>
      <c r="I14" s="97">
        <v>180</v>
      </c>
      <c r="J14" s="99">
        <v>147</v>
      </c>
      <c r="K14" s="93">
        <v>100</v>
      </c>
      <c r="L14" s="75"/>
      <c r="M14" s="17"/>
      <c r="N14" s="427"/>
    </row>
    <row r="15" spans="1:15" s="10" customFormat="1" ht="12" x14ac:dyDescent="0.2">
      <c r="A15" s="11" t="s">
        <v>56</v>
      </c>
      <c r="B15" s="9" t="s">
        <v>5</v>
      </c>
      <c r="C15" s="9" t="s">
        <v>55</v>
      </c>
      <c r="D15" s="9"/>
      <c r="E15" s="24"/>
      <c r="F15" s="55">
        <v>66</v>
      </c>
      <c r="G15" s="96">
        <v>80</v>
      </c>
      <c r="H15" s="98">
        <v>9</v>
      </c>
      <c r="I15" s="97">
        <v>12</v>
      </c>
      <c r="J15" s="99">
        <v>10</v>
      </c>
      <c r="K15" s="93">
        <v>29</v>
      </c>
      <c r="L15" s="76"/>
      <c r="M15" s="16"/>
      <c r="N15" s="428"/>
    </row>
    <row r="16" spans="1:15" s="10" customFormat="1" ht="12" x14ac:dyDescent="0.2">
      <c r="A16" s="11" t="s">
        <v>57</v>
      </c>
      <c r="B16" s="9" t="s">
        <v>5</v>
      </c>
      <c r="C16" s="9" t="s">
        <v>55</v>
      </c>
      <c r="D16" s="9"/>
      <c r="E16" s="24"/>
      <c r="F16" s="55">
        <v>93</v>
      </c>
      <c r="G16" s="96">
        <v>100</v>
      </c>
      <c r="H16" s="98">
        <v>19</v>
      </c>
      <c r="I16" s="97">
        <v>19</v>
      </c>
      <c r="J16" s="99">
        <v>27</v>
      </c>
      <c r="K16" s="93">
        <v>35</v>
      </c>
      <c r="L16" s="76"/>
      <c r="M16" s="16"/>
      <c r="N16" s="428"/>
      <c r="O16" s="12"/>
    </row>
    <row r="17" spans="1:14" s="10" customFormat="1" ht="12" x14ac:dyDescent="0.2">
      <c r="A17" s="8" t="s">
        <v>58</v>
      </c>
      <c r="B17" s="9" t="s">
        <v>5</v>
      </c>
      <c r="C17" s="9" t="s">
        <v>55</v>
      </c>
      <c r="D17" s="9">
        <v>642</v>
      </c>
      <c r="E17" s="24"/>
      <c r="F17" s="55">
        <v>882</v>
      </c>
      <c r="G17" s="96">
        <v>900</v>
      </c>
      <c r="H17" s="98">
        <v>163</v>
      </c>
      <c r="I17" s="97">
        <v>225</v>
      </c>
      <c r="J17" s="99">
        <v>198</v>
      </c>
      <c r="K17" s="93">
        <v>285</v>
      </c>
      <c r="L17" s="75"/>
      <c r="M17" s="16"/>
      <c r="N17" s="428"/>
    </row>
    <row r="18" spans="1:14" s="10" customFormat="1" ht="12" x14ac:dyDescent="0.2">
      <c r="A18" s="8" t="s">
        <v>59</v>
      </c>
      <c r="B18" s="9" t="s">
        <v>5</v>
      </c>
      <c r="C18" s="9" t="s">
        <v>55</v>
      </c>
      <c r="D18" s="9">
        <v>44</v>
      </c>
      <c r="E18" s="24"/>
      <c r="F18" s="55">
        <v>66</v>
      </c>
      <c r="G18" s="96">
        <v>80</v>
      </c>
      <c r="H18" s="98">
        <v>17</v>
      </c>
      <c r="I18" s="97">
        <v>22</v>
      </c>
      <c r="J18" s="99">
        <v>37</v>
      </c>
      <c r="K18" s="93">
        <v>43</v>
      </c>
      <c r="L18" s="76"/>
      <c r="M18" s="16"/>
      <c r="N18" s="428"/>
    </row>
    <row r="19" spans="1:14" s="13" customFormat="1" ht="12" x14ac:dyDescent="0.2">
      <c r="A19" s="20" t="s">
        <v>60</v>
      </c>
      <c r="B19" s="21" t="s">
        <v>5</v>
      </c>
      <c r="C19" s="21" t="s">
        <v>55</v>
      </c>
      <c r="D19" s="21"/>
      <c r="E19" s="25"/>
      <c r="F19" s="55">
        <v>41</v>
      </c>
      <c r="G19" s="96">
        <v>40</v>
      </c>
      <c r="H19" s="100">
        <v>15</v>
      </c>
      <c r="I19" s="59">
        <v>10</v>
      </c>
      <c r="J19" s="60">
        <v>10</v>
      </c>
      <c r="K19" s="95">
        <v>9</v>
      </c>
      <c r="L19" s="77"/>
      <c r="M19" s="22"/>
      <c r="N19" s="429"/>
    </row>
    <row r="20" spans="1:14" s="13" customFormat="1" ht="12" x14ac:dyDescent="0.2">
      <c r="A20" s="31" t="s">
        <v>80</v>
      </c>
      <c r="B20" s="9" t="s">
        <v>5</v>
      </c>
      <c r="C20" s="9" t="s">
        <v>55</v>
      </c>
      <c r="D20" s="9"/>
      <c r="E20" s="24"/>
      <c r="F20" s="55">
        <v>20</v>
      </c>
      <c r="G20" s="96">
        <v>20</v>
      </c>
      <c r="H20" s="98">
        <v>5</v>
      </c>
      <c r="I20" s="97">
        <v>11</v>
      </c>
      <c r="J20" s="99">
        <v>0</v>
      </c>
      <c r="K20" s="93">
        <v>0</v>
      </c>
      <c r="L20" s="76"/>
      <c r="M20" s="16"/>
      <c r="N20" s="428"/>
    </row>
    <row r="21" spans="1:14" s="13" customFormat="1" ht="12" x14ac:dyDescent="0.2">
      <c r="A21" s="31" t="s">
        <v>81</v>
      </c>
      <c r="B21" s="9" t="s">
        <v>5</v>
      </c>
      <c r="C21" s="9" t="s">
        <v>55</v>
      </c>
      <c r="D21" s="9"/>
      <c r="E21" s="24"/>
      <c r="F21" s="55">
        <v>412</v>
      </c>
      <c r="G21" s="96">
        <v>450</v>
      </c>
      <c r="H21" s="98">
        <v>178</v>
      </c>
      <c r="I21" s="97">
        <v>68</v>
      </c>
      <c r="J21" s="99">
        <v>49</v>
      </c>
      <c r="K21" s="93">
        <v>68</v>
      </c>
      <c r="L21" s="76"/>
      <c r="M21" s="16"/>
      <c r="N21" s="428"/>
    </row>
    <row r="22" spans="1:14" s="13" customFormat="1" thickBot="1" x14ac:dyDescent="0.25">
      <c r="A22" s="20" t="s">
        <v>82</v>
      </c>
      <c r="B22" s="21" t="s">
        <v>5</v>
      </c>
      <c r="C22" s="21" t="s">
        <v>55</v>
      </c>
      <c r="D22" s="21"/>
      <c r="E22" s="25"/>
      <c r="F22" s="55">
        <v>146</v>
      </c>
      <c r="G22" s="96">
        <v>150</v>
      </c>
      <c r="H22" s="100">
        <v>31</v>
      </c>
      <c r="I22" s="59">
        <v>31</v>
      </c>
      <c r="J22" s="60">
        <v>22</v>
      </c>
      <c r="K22" s="95">
        <v>23</v>
      </c>
      <c r="L22" s="77"/>
      <c r="M22" s="22"/>
      <c r="N22" s="429"/>
    </row>
    <row r="23" spans="1:14" ht="13.5" customHeight="1" thickBot="1" x14ac:dyDescent="0.25">
      <c r="A23" s="45" t="s">
        <v>61</v>
      </c>
      <c r="B23" s="46"/>
      <c r="C23" s="46"/>
      <c r="D23" s="46"/>
      <c r="E23" s="47"/>
      <c r="F23" s="101"/>
      <c r="G23" s="102"/>
      <c r="H23" s="103"/>
      <c r="I23" s="104"/>
      <c r="J23" s="104"/>
      <c r="K23" s="105"/>
      <c r="L23" s="36"/>
      <c r="M23" s="38"/>
      <c r="N23" s="430"/>
    </row>
    <row r="24" spans="1:14" hidden="1" x14ac:dyDescent="0.2">
      <c r="A24" s="48"/>
      <c r="B24" s="33"/>
      <c r="C24" s="33"/>
      <c r="D24" s="33">
        <v>7.3</v>
      </c>
      <c r="E24" s="34"/>
      <c r="F24" s="55"/>
      <c r="G24" s="106"/>
      <c r="H24" s="107"/>
      <c r="I24" s="108"/>
      <c r="J24" s="108"/>
      <c r="K24" s="109"/>
      <c r="L24" s="78"/>
      <c r="M24" s="14"/>
      <c r="N24" s="431"/>
    </row>
    <row r="25" spans="1:14" hidden="1" x14ac:dyDescent="0.2">
      <c r="A25" s="31"/>
      <c r="B25" s="9"/>
      <c r="C25" s="9"/>
      <c r="D25" s="9">
        <f>+D24*6</f>
        <v>43.8</v>
      </c>
      <c r="E25" s="24"/>
      <c r="F25" s="97"/>
      <c r="G25" s="110"/>
      <c r="H25" s="111"/>
      <c r="I25" s="112"/>
      <c r="J25" s="112"/>
      <c r="K25" s="113"/>
      <c r="L25" s="79"/>
      <c r="M25" s="15"/>
      <c r="N25" s="432"/>
    </row>
    <row r="26" spans="1:14" hidden="1" x14ac:dyDescent="0.2">
      <c r="A26" s="31"/>
      <c r="B26" s="9"/>
      <c r="C26" s="9"/>
      <c r="D26" s="9">
        <v>642</v>
      </c>
      <c r="E26" s="24"/>
      <c r="F26" s="97"/>
      <c r="G26" s="110"/>
      <c r="H26" s="111"/>
      <c r="I26" s="112"/>
      <c r="J26" s="112"/>
      <c r="K26" s="113"/>
      <c r="L26" s="79"/>
      <c r="M26" s="15"/>
      <c r="N26" s="432"/>
    </row>
    <row r="27" spans="1:14" hidden="1" x14ac:dyDescent="0.2">
      <c r="A27" s="31"/>
      <c r="B27" s="9"/>
      <c r="C27" s="9"/>
      <c r="D27" s="9">
        <f>+D26/6</f>
        <v>107</v>
      </c>
      <c r="E27" s="24"/>
      <c r="F27" s="97"/>
      <c r="G27" s="110"/>
      <c r="H27" s="111"/>
      <c r="I27" s="112"/>
      <c r="J27" s="112"/>
      <c r="K27" s="113"/>
      <c r="L27" s="79"/>
      <c r="M27" s="15"/>
      <c r="N27" s="432"/>
    </row>
    <row r="28" spans="1:14" hidden="1" x14ac:dyDescent="0.2">
      <c r="A28" s="31"/>
      <c r="B28" s="9"/>
      <c r="C28" s="9"/>
      <c r="D28" s="9" t="e">
        <f>+#REF!/D27</f>
        <v>#REF!</v>
      </c>
      <c r="E28" s="24"/>
      <c r="F28" s="97"/>
      <c r="G28" s="110"/>
      <c r="H28" s="111"/>
      <c r="I28" s="112"/>
      <c r="J28" s="112"/>
      <c r="K28" s="113"/>
      <c r="L28" s="79"/>
      <c r="M28" s="15"/>
      <c r="N28" s="432"/>
    </row>
    <row r="29" spans="1:14" hidden="1" x14ac:dyDescent="0.2">
      <c r="A29" s="31"/>
      <c r="B29" s="9"/>
      <c r="C29" s="9"/>
      <c r="D29" s="9">
        <f>+D27*6</f>
        <v>642</v>
      </c>
      <c r="E29" s="24"/>
      <c r="F29" s="97"/>
      <c r="G29" s="110"/>
      <c r="H29" s="111"/>
      <c r="I29" s="112"/>
      <c r="J29" s="112"/>
      <c r="K29" s="113"/>
      <c r="L29" s="79"/>
      <c r="M29" s="15"/>
      <c r="N29" s="432"/>
    </row>
    <row r="30" spans="1:14" hidden="1" x14ac:dyDescent="0.2">
      <c r="A30" s="31"/>
      <c r="B30" s="9"/>
      <c r="C30" s="9"/>
      <c r="D30" s="9"/>
      <c r="E30" s="24"/>
      <c r="F30" s="97"/>
      <c r="G30" s="110"/>
      <c r="H30" s="111"/>
      <c r="I30" s="112"/>
      <c r="J30" s="112"/>
      <c r="K30" s="113"/>
      <c r="L30" s="79"/>
      <c r="M30" s="15"/>
      <c r="N30" s="432"/>
    </row>
    <row r="31" spans="1:14" hidden="1" x14ac:dyDescent="0.2">
      <c r="A31" s="31"/>
      <c r="B31" s="9"/>
      <c r="C31" s="9"/>
      <c r="D31" s="9"/>
      <c r="E31" s="24"/>
      <c r="F31" s="97"/>
      <c r="G31" s="110"/>
      <c r="H31" s="111"/>
      <c r="I31" s="112"/>
      <c r="J31" s="112"/>
      <c r="K31" s="113"/>
      <c r="L31" s="79"/>
      <c r="M31" s="15"/>
      <c r="N31" s="432"/>
    </row>
    <row r="32" spans="1:14" hidden="1" x14ac:dyDescent="0.2">
      <c r="A32" s="31"/>
      <c r="B32" s="9" t="e">
        <f>+#REF!/#REF!</f>
        <v>#REF!</v>
      </c>
      <c r="C32" s="9"/>
      <c r="D32" s="9"/>
      <c r="E32" s="24"/>
      <c r="F32" s="97"/>
      <c r="G32" s="110"/>
      <c r="H32" s="111"/>
      <c r="I32" s="112"/>
      <c r="J32" s="112"/>
      <c r="K32" s="113"/>
      <c r="L32" s="79"/>
      <c r="M32" s="15"/>
      <c r="N32" s="432"/>
    </row>
    <row r="33" spans="1:17" hidden="1" x14ac:dyDescent="0.2">
      <c r="A33" s="31"/>
      <c r="B33" s="9" t="e">
        <f>+#REF!/#REF!</f>
        <v>#REF!</v>
      </c>
      <c r="C33" s="9"/>
      <c r="D33" s="9"/>
      <c r="E33" s="24"/>
      <c r="F33" s="97"/>
      <c r="G33" s="110"/>
      <c r="H33" s="111"/>
      <c r="I33" s="112"/>
      <c r="J33" s="112"/>
      <c r="K33" s="113"/>
      <c r="L33" s="79"/>
      <c r="M33" s="15"/>
      <c r="N33" s="432"/>
    </row>
    <row r="34" spans="1:17" hidden="1" x14ac:dyDescent="0.2">
      <c r="A34" s="31"/>
      <c r="B34" s="9"/>
      <c r="C34" s="9"/>
      <c r="D34" s="9"/>
      <c r="E34" s="24"/>
      <c r="F34" s="97"/>
      <c r="G34" s="110"/>
      <c r="H34" s="111"/>
      <c r="I34" s="112"/>
      <c r="J34" s="112"/>
      <c r="K34" s="113"/>
      <c r="L34" s="79"/>
      <c r="M34" s="15"/>
      <c r="N34" s="432"/>
    </row>
    <row r="35" spans="1:17" s="2" customFormat="1" x14ac:dyDescent="0.2">
      <c r="A35" s="31" t="s">
        <v>62</v>
      </c>
      <c r="B35" s="23" t="s">
        <v>5</v>
      </c>
      <c r="C35" s="23" t="s">
        <v>63</v>
      </c>
      <c r="D35" s="9"/>
      <c r="E35" s="24"/>
      <c r="F35" s="55">
        <v>11541</v>
      </c>
      <c r="G35" s="96">
        <v>10561</v>
      </c>
      <c r="H35" s="97">
        <v>2640</v>
      </c>
      <c r="I35" s="97">
        <v>2706</v>
      </c>
      <c r="J35" s="99">
        <v>2733</v>
      </c>
      <c r="K35" s="93">
        <v>2690</v>
      </c>
      <c r="L35" s="80"/>
      <c r="M35" s="18"/>
      <c r="N35" s="433"/>
    </row>
    <row r="36" spans="1:17" s="2" customFormat="1" x14ac:dyDescent="0.2">
      <c r="A36" s="31" t="s">
        <v>64</v>
      </c>
      <c r="B36" s="23" t="s">
        <v>5</v>
      </c>
      <c r="C36" s="23" t="s">
        <v>63</v>
      </c>
      <c r="D36" s="9"/>
      <c r="E36" s="24"/>
      <c r="F36" s="55">
        <v>1417</v>
      </c>
      <c r="G36" s="96">
        <v>1254</v>
      </c>
      <c r="H36" s="97">
        <v>313</v>
      </c>
      <c r="I36" s="97">
        <v>330</v>
      </c>
      <c r="J36" s="99">
        <v>733</v>
      </c>
      <c r="K36" s="93">
        <v>280</v>
      </c>
      <c r="L36" s="81"/>
      <c r="M36" s="18"/>
      <c r="N36" s="433"/>
      <c r="Q36" s="61"/>
    </row>
    <row r="37" spans="1:17" s="2" customFormat="1" x14ac:dyDescent="0.2">
      <c r="A37" s="31" t="s">
        <v>65</v>
      </c>
      <c r="B37" s="23" t="s">
        <v>5</v>
      </c>
      <c r="C37" s="23" t="s">
        <v>63</v>
      </c>
      <c r="D37" s="9"/>
      <c r="E37" s="24"/>
      <c r="F37" s="55">
        <v>1423</v>
      </c>
      <c r="G37" s="96">
        <v>1103</v>
      </c>
      <c r="H37" s="97">
        <v>289</v>
      </c>
      <c r="I37" s="97">
        <v>300</v>
      </c>
      <c r="J37" s="99">
        <v>303</v>
      </c>
      <c r="K37" s="93">
        <v>310</v>
      </c>
      <c r="L37" s="80"/>
      <c r="M37" s="18"/>
      <c r="N37" s="433"/>
    </row>
    <row r="38" spans="1:17" s="2" customFormat="1" x14ac:dyDescent="0.2">
      <c r="A38" s="31" t="s">
        <v>66</v>
      </c>
      <c r="B38" s="23" t="s">
        <v>5</v>
      </c>
      <c r="C38" s="23" t="s">
        <v>63</v>
      </c>
      <c r="D38" s="9"/>
      <c r="E38" s="24"/>
      <c r="F38" s="55">
        <v>2572</v>
      </c>
      <c r="G38" s="96">
        <v>2985</v>
      </c>
      <c r="H38" s="97">
        <v>746</v>
      </c>
      <c r="I38" s="97">
        <v>761</v>
      </c>
      <c r="J38" s="99">
        <v>767</v>
      </c>
      <c r="K38" s="93">
        <v>795</v>
      </c>
      <c r="L38" s="80"/>
      <c r="M38" s="18"/>
      <c r="N38" s="433"/>
    </row>
    <row r="39" spans="1:17" s="2" customFormat="1" ht="13.5" thickBot="1" x14ac:dyDescent="0.25">
      <c r="A39" s="49" t="s">
        <v>67</v>
      </c>
      <c r="B39" s="50" t="s">
        <v>5</v>
      </c>
      <c r="C39" s="50" t="s">
        <v>63</v>
      </c>
      <c r="D39" s="51"/>
      <c r="E39" s="52"/>
      <c r="F39" s="55">
        <v>416</v>
      </c>
      <c r="G39" s="96">
        <v>326</v>
      </c>
      <c r="H39" s="97">
        <v>81</v>
      </c>
      <c r="I39" s="114">
        <v>83</v>
      </c>
      <c r="J39" s="115">
        <v>85</v>
      </c>
      <c r="K39" s="116">
        <v>77</v>
      </c>
      <c r="L39" s="82"/>
      <c r="M39" s="19"/>
      <c r="N39" s="434"/>
    </row>
    <row r="40" spans="1:17" ht="13.5" thickBot="1" x14ac:dyDescent="0.25">
      <c r="A40" s="53" t="s">
        <v>68</v>
      </c>
      <c r="B40" s="44"/>
      <c r="C40" s="44"/>
      <c r="D40" s="44"/>
      <c r="E40" s="44"/>
      <c r="F40" s="117"/>
      <c r="G40" s="103"/>
      <c r="H40" s="118"/>
      <c r="I40" s="118"/>
      <c r="J40" s="118"/>
      <c r="K40" s="119"/>
      <c r="L40" s="40"/>
      <c r="M40" s="41"/>
      <c r="N40" s="40"/>
    </row>
    <row r="41" spans="1:17" s="2" customFormat="1" x14ac:dyDescent="0.2">
      <c r="A41" s="54" t="s">
        <v>232</v>
      </c>
      <c r="B41" s="33" t="s">
        <v>5</v>
      </c>
      <c r="C41" s="33" t="s">
        <v>69</v>
      </c>
      <c r="D41" s="33"/>
      <c r="E41" s="34"/>
      <c r="F41" s="55">
        <v>19977</v>
      </c>
      <c r="G41" s="96">
        <v>20227</v>
      </c>
      <c r="H41" s="96">
        <v>2677</v>
      </c>
      <c r="I41" s="55">
        <v>1871</v>
      </c>
      <c r="J41" s="56">
        <v>1869</v>
      </c>
      <c r="K41" s="94">
        <v>2114</v>
      </c>
      <c r="L41" s="83"/>
      <c r="M41" s="39"/>
      <c r="N41" s="435"/>
    </row>
    <row r="42" spans="1:17" s="2" customFormat="1" ht="13.5" thickBot="1" x14ac:dyDescent="0.25">
      <c r="A42" s="57" t="s">
        <v>233</v>
      </c>
      <c r="B42" s="21" t="s">
        <v>5</v>
      </c>
      <c r="C42" s="21" t="s">
        <v>69</v>
      </c>
      <c r="D42" s="21"/>
      <c r="E42" s="25"/>
      <c r="F42" s="55">
        <v>22255</v>
      </c>
      <c r="G42" s="100">
        <v>22533</v>
      </c>
      <c r="H42" s="58">
        <v>3273</v>
      </c>
      <c r="I42" s="59">
        <v>2297</v>
      </c>
      <c r="J42" s="60">
        <v>2062</v>
      </c>
      <c r="K42" s="95">
        <v>2559</v>
      </c>
      <c r="L42" s="84"/>
      <c r="M42" s="42"/>
      <c r="N42" s="436"/>
    </row>
    <row r="43" spans="1:17" ht="13.5" thickBot="1" x14ac:dyDescent="0.25">
      <c r="A43" s="53" t="s">
        <v>79</v>
      </c>
      <c r="B43" s="44"/>
      <c r="C43" s="44"/>
      <c r="D43" s="44"/>
      <c r="E43" s="44"/>
      <c r="F43" s="117"/>
      <c r="G43" s="103"/>
      <c r="H43" s="118"/>
      <c r="I43" s="118"/>
      <c r="J43" s="118"/>
      <c r="K43" s="119"/>
      <c r="L43" s="40"/>
      <c r="M43" s="41"/>
      <c r="N43" s="40"/>
    </row>
    <row r="44" spans="1:17" s="2" customFormat="1" x14ac:dyDescent="0.2">
      <c r="A44" s="54" t="s">
        <v>234</v>
      </c>
      <c r="B44" s="33" t="s">
        <v>5</v>
      </c>
      <c r="C44" s="33" t="s">
        <v>70</v>
      </c>
      <c r="D44" s="33"/>
      <c r="E44" s="34"/>
      <c r="F44" s="55">
        <v>2250</v>
      </c>
      <c r="G44" s="96">
        <v>2300</v>
      </c>
      <c r="H44" s="96">
        <v>197</v>
      </c>
      <c r="I44" s="55">
        <v>103</v>
      </c>
      <c r="J44" s="56">
        <v>168</v>
      </c>
      <c r="K44" s="94">
        <v>54</v>
      </c>
      <c r="L44" s="85"/>
      <c r="M44" s="39"/>
      <c r="N44" s="435"/>
    </row>
    <row r="45" spans="1:17" s="2" customFormat="1" ht="13.5" thickBot="1" x14ac:dyDescent="0.25">
      <c r="A45" s="228" t="s">
        <v>235</v>
      </c>
      <c r="B45" s="229" t="s">
        <v>5</v>
      </c>
      <c r="C45" s="229" t="s">
        <v>70</v>
      </c>
      <c r="D45" s="229"/>
      <c r="E45" s="230"/>
      <c r="F45" s="231">
        <v>3100</v>
      </c>
      <c r="G45" s="58">
        <v>3000</v>
      </c>
      <c r="H45" s="58">
        <v>700</v>
      </c>
      <c r="I45" s="231">
        <v>1000</v>
      </c>
      <c r="J45" s="232">
        <v>1000</v>
      </c>
      <c r="K45" s="233">
        <v>800</v>
      </c>
      <c r="L45" s="86"/>
      <c r="M45" s="26"/>
      <c r="N45" s="437"/>
    </row>
    <row r="46" spans="1:17" ht="27" customHeight="1" thickBot="1" x14ac:dyDescent="0.25">
      <c r="A46" s="443" t="s">
        <v>190</v>
      </c>
      <c r="B46" s="444"/>
      <c r="C46" s="444"/>
      <c r="D46" s="444"/>
      <c r="E46" s="444"/>
      <c r="F46" s="444"/>
      <c r="G46" s="444"/>
      <c r="H46" s="444"/>
      <c r="I46" s="444"/>
      <c r="J46" s="444"/>
      <c r="K46" s="445"/>
    </row>
  </sheetData>
  <mergeCells count="8">
    <mergeCell ref="A46:K46"/>
    <mergeCell ref="A1:N1"/>
    <mergeCell ref="F8:K8"/>
    <mergeCell ref="A3:C3"/>
    <mergeCell ref="A8:A10"/>
    <mergeCell ref="B8:B10"/>
    <mergeCell ref="C8:C10"/>
    <mergeCell ref="H9:K9"/>
  </mergeCells>
  <phoneticPr fontId="20" type="noConversion"/>
  <printOptions horizontalCentered="1"/>
  <pageMargins left="3.937007874015748E-2" right="0.19685039370078741" top="0.43307086614173229" bottom="0.1968503937007874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75" zoomScaleNormal="75" zoomScaleSheetLayoutView="85" workbookViewId="0">
      <selection activeCell="I11" sqref="I11"/>
    </sheetView>
  </sheetViews>
  <sheetFormatPr baseColWidth="10" defaultRowHeight="12.75" x14ac:dyDescent="0.2"/>
  <cols>
    <col min="1" max="1" width="76.7109375" style="372" bestFit="1" customWidth="1"/>
    <col min="2" max="2" width="17" style="372" customWidth="1"/>
    <col min="3" max="3" width="13.5703125" style="372" customWidth="1"/>
    <col min="4" max="4" width="14.7109375" style="372" customWidth="1"/>
    <col min="5" max="5" width="13.5703125" style="372" customWidth="1"/>
    <col min="6" max="6" width="13.140625" style="372" customWidth="1"/>
    <col min="7" max="7" width="14" style="372" customWidth="1"/>
    <col min="8" max="8" width="14.28515625" style="372" customWidth="1"/>
    <col min="9" max="11" width="0" style="372" hidden="1" customWidth="1"/>
    <col min="12" max="16384" width="11.42578125" style="372"/>
  </cols>
  <sheetData>
    <row r="1" spans="1:11" s="366" customFormat="1" ht="24.75" x14ac:dyDescent="0.25">
      <c r="A1" s="365" t="s">
        <v>77</v>
      </c>
      <c r="B1" s="365"/>
      <c r="C1" s="365"/>
      <c r="D1" s="365"/>
      <c r="E1" s="365"/>
      <c r="F1" s="365"/>
      <c r="G1" s="365"/>
    </row>
    <row r="2" spans="1:11" s="366" customFormat="1" ht="15" customHeight="1" x14ac:dyDescent="0.25">
      <c r="A2" s="367"/>
      <c r="B2" s="367"/>
      <c r="C2" s="368"/>
    </row>
    <row r="3" spans="1:11" s="366" customFormat="1" ht="15" customHeight="1" x14ac:dyDescent="0.25">
      <c r="A3" s="462" t="s">
        <v>288</v>
      </c>
      <c r="B3" s="462"/>
      <c r="C3" s="462"/>
    </row>
    <row r="4" spans="1:11" s="366" customFormat="1" ht="15" customHeight="1" x14ac:dyDescent="0.25">
      <c r="A4" s="369" t="s">
        <v>289</v>
      </c>
      <c r="B4" s="367"/>
      <c r="C4" s="368"/>
    </row>
    <row r="5" spans="1:11" s="366" customFormat="1" ht="15" customHeight="1" x14ac:dyDescent="0.25">
      <c r="A5" s="369" t="s">
        <v>290</v>
      </c>
      <c r="B5" s="367"/>
      <c r="C5" s="368"/>
    </row>
    <row r="6" spans="1:11" s="366" customFormat="1" ht="15" customHeight="1" x14ac:dyDescent="0.25">
      <c r="A6" s="369"/>
      <c r="B6" s="367"/>
      <c r="C6" s="368"/>
    </row>
    <row r="7" spans="1:11" s="366" customFormat="1" ht="15" customHeight="1" x14ac:dyDescent="0.25">
      <c r="A7" s="369" t="s">
        <v>4</v>
      </c>
      <c r="B7" s="367"/>
      <c r="C7" s="368"/>
    </row>
    <row r="8" spans="1:11" ht="15" customHeight="1" thickBot="1" x14ac:dyDescent="0.25">
      <c r="A8" s="369"/>
      <c r="B8" s="370"/>
      <c r="C8" s="371"/>
    </row>
    <row r="9" spans="1:11" ht="13.5" thickBot="1" x14ac:dyDescent="0.25">
      <c r="A9" s="463" t="s">
        <v>3</v>
      </c>
      <c r="B9" s="466" t="s">
        <v>0</v>
      </c>
      <c r="C9" s="469" t="s">
        <v>1</v>
      </c>
      <c r="D9" s="472"/>
      <c r="E9" s="473"/>
      <c r="F9" s="473"/>
      <c r="G9" s="473"/>
      <c r="H9" s="474"/>
    </row>
    <row r="10" spans="1:11" ht="16.5" thickBot="1" x14ac:dyDescent="0.25">
      <c r="A10" s="464"/>
      <c r="B10" s="467"/>
      <c r="C10" s="470"/>
      <c r="D10" s="475" t="s">
        <v>291</v>
      </c>
      <c r="E10" s="476"/>
      <c r="F10" s="476"/>
      <c r="G10" s="476"/>
      <c r="H10" s="477"/>
    </row>
    <row r="11" spans="1:11" ht="26.25" thickBot="1" x14ac:dyDescent="0.25">
      <c r="A11" s="465"/>
      <c r="B11" s="468"/>
      <c r="C11" s="471"/>
      <c r="D11" s="373" t="s">
        <v>2</v>
      </c>
      <c r="E11" s="373" t="s">
        <v>72</v>
      </c>
      <c r="F11" s="373" t="s">
        <v>75</v>
      </c>
      <c r="G11" s="373" t="s">
        <v>76</v>
      </c>
      <c r="H11" s="374" t="s">
        <v>292</v>
      </c>
      <c r="I11" s="375" t="s">
        <v>293</v>
      </c>
      <c r="J11" s="375" t="s">
        <v>294</v>
      </c>
      <c r="K11" s="375" t="s">
        <v>295</v>
      </c>
    </row>
    <row r="12" spans="1:11" s="382" customFormat="1" ht="24.95" customHeight="1" x14ac:dyDescent="0.2">
      <c r="A12" s="376" t="s">
        <v>296</v>
      </c>
      <c r="B12" s="377" t="s">
        <v>5</v>
      </c>
      <c r="C12" s="377" t="s">
        <v>297</v>
      </c>
      <c r="D12" s="378">
        <v>1770</v>
      </c>
      <c r="E12" s="378">
        <v>346</v>
      </c>
      <c r="F12" s="378">
        <v>354</v>
      </c>
      <c r="G12" s="379">
        <v>284</v>
      </c>
      <c r="H12" s="380">
        <v>268</v>
      </c>
      <c r="I12" s="381">
        <v>1625.8000000000002</v>
      </c>
      <c r="J12" s="381">
        <v>1761</v>
      </c>
      <c r="K12" s="381">
        <f>E12*4</f>
        <v>1384</v>
      </c>
    </row>
    <row r="13" spans="1:11" s="382" customFormat="1" ht="24.95" customHeight="1" x14ac:dyDescent="0.2">
      <c r="A13" s="383" t="s">
        <v>298</v>
      </c>
      <c r="B13" s="384" t="s">
        <v>5</v>
      </c>
      <c r="C13" s="384" t="s">
        <v>297</v>
      </c>
      <c r="D13" s="378">
        <v>1300</v>
      </c>
      <c r="E13" s="385">
        <v>223</v>
      </c>
      <c r="F13" s="385">
        <v>212</v>
      </c>
      <c r="G13" s="386">
        <v>258</v>
      </c>
      <c r="H13" s="387">
        <v>670</v>
      </c>
      <c r="I13" s="381">
        <v>748.00000000000011</v>
      </c>
      <c r="J13" s="381">
        <v>1293</v>
      </c>
      <c r="K13" s="381">
        <f t="shared" ref="K13:K15" si="0">E13*4</f>
        <v>892</v>
      </c>
    </row>
    <row r="14" spans="1:11" s="382" customFormat="1" ht="24.95" customHeight="1" x14ac:dyDescent="0.2">
      <c r="A14" s="383" t="s">
        <v>299</v>
      </c>
      <c r="B14" s="384" t="s">
        <v>5</v>
      </c>
      <c r="C14" s="384" t="s">
        <v>297</v>
      </c>
      <c r="D14" s="378">
        <v>160</v>
      </c>
      <c r="E14" s="385">
        <v>23</v>
      </c>
      <c r="F14" s="385">
        <v>29</v>
      </c>
      <c r="G14" s="386">
        <v>28</v>
      </c>
      <c r="H14" s="387">
        <v>30</v>
      </c>
      <c r="I14" s="381">
        <v>160.60000000000002</v>
      </c>
      <c r="J14" s="381">
        <v>180</v>
      </c>
      <c r="K14" s="381">
        <f t="shared" si="0"/>
        <v>92</v>
      </c>
    </row>
    <row r="15" spans="1:11" ht="24.95" customHeight="1" x14ac:dyDescent="0.2">
      <c r="A15" s="388" t="s">
        <v>300</v>
      </c>
      <c r="B15" s="384" t="s">
        <v>5</v>
      </c>
      <c r="C15" s="384" t="s">
        <v>297</v>
      </c>
      <c r="D15" s="389">
        <f>SUM(D12:D14)</f>
        <v>3230</v>
      </c>
      <c r="E15" s="389">
        <f>SUM(E12:E14)</f>
        <v>592</v>
      </c>
      <c r="F15" s="389">
        <f>SUM(F12:F14)</f>
        <v>595</v>
      </c>
      <c r="G15" s="389">
        <f>SUM(G12:G14)</f>
        <v>570</v>
      </c>
      <c r="H15" s="390">
        <f>SUM(H12:H14)</f>
        <v>968</v>
      </c>
      <c r="I15" s="381">
        <v>2534.4</v>
      </c>
      <c r="J15" s="391">
        <v>3234</v>
      </c>
      <c r="K15" s="381">
        <f t="shared" si="0"/>
        <v>2368</v>
      </c>
    </row>
    <row r="16" spans="1:11" ht="24.95" customHeight="1" thickBot="1" x14ac:dyDescent="0.25">
      <c r="A16" s="392"/>
      <c r="B16" s="393"/>
      <c r="C16" s="393"/>
      <c r="D16" s="393"/>
      <c r="E16" s="393"/>
      <c r="F16" s="393"/>
      <c r="G16" s="394"/>
      <c r="H16" s="395"/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3"/>
  <sheetViews>
    <sheetView tabSelected="1" zoomScaleNormal="100" zoomScaleSheetLayoutView="100" workbookViewId="0">
      <selection activeCell="I11" sqref="I11"/>
    </sheetView>
  </sheetViews>
  <sheetFormatPr baseColWidth="10" defaultRowHeight="12.75" x14ac:dyDescent="0.2"/>
  <cols>
    <col min="1" max="1" width="42.5703125" style="121" customWidth="1"/>
    <col min="2" max="3" width="11.42578125" style="121"/>
    <col min="4" max="4" width="13.140625" style="121" customWidth="1"/>
    <col min="5" max="7" width="12.5703125" style="121" hidden="1" customWidth="1"/>
    <col min="8" max="9" width="13.42578125" style="121" hidden="1" customWidth="1"/>
    <col min="10" max="10" width="13.42578125" style="121" customWidth="1"/>
    <col min="11" max="11" width="14.140625" style="121" customWidth="1"/>
    <col min="12" max="12" width="15.28515625" style="121" customWidth="1"/>
    <col min="13" max="13" width="14.140625" style="121" customWidth="1"/>
    <col min="14" max="14" width="13.140625" style="121" customWidth="1"/>
    <col min="15" max="15" width="13.7109375" style="122" customWidth="1"/>
    <col min="16" max="16" width="13.42578125" style="356" bestFit="1" customWidth="1"/>
    <col min="17" max="18" width="11.42578125" style="121"/>
    <col min="19" max="19" width="13.28515625" style="356" bestFit="1" customWidth="1"/>
    <col min="20" max="20" width="15" style="121" bestFit="1" customWidth="1"/>
    <col min="21" max="21" width="14.140625" style="121" customWidth="1"/>
    <col min="22" max="256" width="11.42578125" style="121"/>
    <col min="257" max="257" width="42.5703125" style="121" customWidth="1"/>
    <col min="258" max="259" width="11.42578125" style="121"/>
    <col min="260" max="260" width="13.140625" style="121" customWidth="1"/>
    <col min="261" max="265" width="0" style="121" hidden="1" customWidth="1"/>
    <col min="266" max="266" width="11.7109375" style="121" customWidth="1"/>
    <col min="267" max="267" width="11.85546875" style="121" customWidth="1"/>
    <col min="268" max="268" width="14.140625" style="121" customWidth="1"/>
    <col min="269" max="270" width="11.85546875" style="121" customWidth="1"/>
    <col min="271" max="271" width="12.140625" style="121" customWidth="1"/>
    <col min="272" max="272" width="13.42578125" style="121" bestFit="1" customWidth="1"/>
    <col min="273" max="512" width="11.42578125" style="121"/>
    <col min="513" max="513" width="42.5703125" style="121" customWidth="1"/>
    <col min="514" max="515" width="11.42578125" style="121"/>
    <col min="516" max="516" width="13.140625" style="121" customWidth="1"/>
    <col min="517" max="521" width="0" style="121" hidden="1" customWidth="1"/>
    <col min="522" max="522" width="11.7109375" style="121" customWidth="1"/>
    <col min="523" max="523" width="11.85546875" style="121" customWidth="1"/>
    <col min="524" max="524" width="14.140625" style="121" customWidth="1"/>
    <col min="525" max="526" width="11.85546875" style="121" customWidth="1"/>
    <col min="527" max="527" width="12.140625" style="121" customWidth="1"/>
    <col min="528" max="528" width="13.42578125" style="121" bestFit="1" customWidth="1"/>
    <col min="529" max="768" width="11.42578125" style="121"/>
    <col min="769" max="769" width="42.5703125" style="121" customWidth="1"/>
    <col min="770" max="771" width="11.42578125" style="121"/>
    <col min="772" max="772" width="13.140625" style="121" customWidth="1"/>
    <col min="773" max="777" width="0" style="121" hidden="1" customWidth="1"/>
    <col min="778" max="778" width="11.7109375" style="121" customWidth="1"/>
    <col min="779" max="779" width="11.85546875" style="121" customWidth="1"/>
    <col min="780" max="780" width="14.140625" style="121" customWidth="1"/>
    <col min="781" max="782" width="11.85546875" style="121" customWidth="1"/>
    <col min="783" max="783" width="12.140625" style="121" customWidth="1"/>
    <col min="784" max="784" width="13.42578125" style="121" bestFit="1" customWidth="1"/>
    <col min="785" max="1024" width="11.42578125" style="121"/>
    <col min="1025" max="1025" width="42.5703125" style="121" customWidth="1"/>
    <col min="1026" max="1027" width="11.42578125" style="121"/>
    <col min="1028" max="1028" width="13.140625" style="121" customWidth="1"/>
    <col min="1029" max="1033" width="0" style="121" hidden="1" customWidth="1"/>
    <col min="1034" max="1034" width="11.7109375" style="121" customWidth="1"/>
    <col min="1035" max="1035" width="11.85546875" style="121" customWidth="1"/>
    <col min="1036" max="1036" width="14.140625" style="121" customWidth="1"/>
    <col min="1037" max="1038" width="11.85546875" style="121" customWidth="1"/>
    <col min="1039" max="1039" width="12.140625" style="121" customWidth="1"/>
    <col min="1040" max="1040" width="13.42578125" style="121" bestFit="1" customWidth="1"/>
    <col min="1041" max="1280" width="11.42578125" style="121"/>
    <col min="1281" max="1281" width="42.5703125" style="121" customWidth="1"/>
    <col min="1282" max="1283" width="11.42578125" style="121"/>
    <col min="1284" max="1284" width="13.140625" style="121" customWidth="1"/>
    <col min="1285" max="1289" width="0" style="121" hidden="1" customWidth="1"/>
    <col min="1290" max="1290" width="11.7109375" style="121" customWidth="1"/>
    <col min="1291" max="1291" width="11.85546875" style="121" customWidth="1"/>
    <col min="1292" max="1292" width="14.140625" style="121" customWidth="1"/>
    <col min="1293" max="1294" width="11.85546875" style="121" customWidth="1"/>
    <col min="1295" max="1295" width="12.140625" style="121" customWidth="1"/>
    <col min="1296" max="1296" width="13.42578125" style="121" bestFit="1" customWidth="1"/>
    <col min="1297" max="1536" width="11.42578125" style="121"/>
    <col min="1537" max="1537" width="42.5703125" style="121" customWidth="1"/>
    <col min="1538" max="1539" width="11.42578125" style="121"/>
    <col min="1540" max="1540" width="13.140625" style="121" customWidth="1"/>
    <col min="1541" max="1545" width="0" style="121" hidden="1" customWidth="1"/>
    <col min="1546" max="1546" width="11.7109375" style="121" customWidth="1"/>
    <col min="1547" max="1547" width="11.85546875" style="121" customWidth="1"/>
    <col min="1548" max="1548" width="14.140625" style="121" customWidth="1"/>
    <col min="1549" max="1550" width="11.85546875" style="121" customWidth="1"/>
    <col min="1551" max="1551" width="12.140625" style="121" customWidth="1"/>
    <col min="1552" max="1552" width="13.42578125" style="121" bestFit="1" customWidth="1"/>
    <col min="1553" max="1792" width="11.42578125" style="121"/>
    <col min="1793" max="1793" width="42.5703125" style="121" customWidth="1"/>
    <col min="1794" max="1795" width="11.42578125" style="121"/>
    <col min="1796" max="1796" width="13.140625" style="121" customWidth="1"/>
    <col min="1797" max="1801" width="0" style="121" hidden="1" customWidth="1"/>
    <col min="1802" max="1802" width="11.7109375" style="121" customWidth="1"/>
    <col min="1803" max="1803" width="11.85546875" style="121" customWidth="1"/>
    <col min="1804" max="1804" width="14.140625" style="121" customWidth="1"/>
    <col min="1805" max="1806" width="11.85546875" style="121" customWidth="1"/>
    <col min="1807" max="1807" width="12.140625" style="121" customWidth="1"/>
    <col min="1808" max="1808" width="13.42578125" style="121" bestFit="1" customWidth="1"/>
    <col min="1809" max="2048" width="11.42578125" style="121"/>
    <col min="2049" max="2049" width="42.5703125" style="121" customWidth="1"/>
    <col min="2050" max="2051" width="11.42578125" style="121"/>
    <col min="2052" max="2052" width="13.140625" style="121" customWidth="1"/>
    <col min="2053" max="2057" width="0" style="121" hidden="1" customWidth="1"/>
    <col min="2058" max="2058" width="11.7109375" style="121" customWidth="1"/>
    <col min="2059" max="2059" width="11.85546875" style="121" customWidth="1"/>
    <col min="2060" max="2060" width="14.140625" style="121" customWidth="1"/>
    <col min="2061" max="2062" width="11.85546875" style="121" customWidth="1"/>
    <col min="2063" max="2063" width="12.140625" style="121" customWidth="1"/>
    <col min="2064" max="2064" width="13.42578125" style="121" bestFit="1" customWidth="1"/>
    <col min="2065" max="2304" width="11.42578125" style="121"/>
    <col min="2305" max="2305" width="42.5703125" style="121" customWidth="1"/>
    <col min="2306" max="2307" width="11.42578125" style="121"/>
    <col min="2308" max="2308" width="13.140625" style="121" customWidth="1"/>
    <col min="2309" max="2313" width="0" style="121" hidden="1" customWidth="1"/>
    <col min="2314" max="2314" width="11.7109375" style="121" customWidth="1"/>
    <col min="2315" max="2315" width="11.85546875" style="121" customWidth="1"/>
    <col min="2316" max="2316" width="14.140625" style="121" customWidth="1"/>
    <col min="2317" max="2318" width="11.85546875" style="121" customWidth="1"/>
    <col min="2319" max="2319" width="12.140625" style="121" customWidth="1"/>
    <col min="2320" max="2320" width="13.42578125" style="121" bestFit="1" customWidth="1"/>
    <col min="2321" max="2560" width="11.42578125" style="121"/>
    <col min="2561" max="2561" width="42.5703125" style="121" customWidth="1"/>
    <col min="2562" max="2563" width="11.42578125" style="121"/>
    <col min="2564" max="2564" width="13.140625" style="121" customWidth="1"/>
    <col min="2565" max="2569" width="0" style="121" hidden="1" customWidth="1"/>
    <col min="2570" max="2570" width="11.7109375" style="121" customWidth="1"/>
    <col min="2571" max="2571" width="11.85546875" style="121" customWidth="1"/>
    <col min="2572" max="2572" width="14.140625" style="121" customWidth="1"/>
    <col min="2573" max="2574" width="11.85546875" style="121" customWidth="1"/>
    <col min="2575" max="2575" width="12.140625" style="121" customWidth="1"/>
    <col min="2576" max="2576" width="13.42578125" style="121" bestFit="1" customWidth="1"/>
    <col min="2577" max="2816" width="11.42578125" style="121"/>
    <col min="2817" max="2817" width="42.5703125" style="121" customWidth="1"/>
    <col min="2818" max="2819" width="11.42578125" style="121"/>
    <col min="2820" max="2820" width="13.140625" style="121" customWidth="1"/>
    <col min="2821" max="2825" width="0" style="121" hidden="1" customWidth="1"/>
    <col min="2826" max="2826" width="11.7109375" style="121" customWidth="1"/>
    <col min="2827" max="2827" width="11.85546875" style="121" customWidth="1"/>
    <col min="2828" max="2828" width="14.140625" style="121" customWidth="1"/>
    <col min="2829" max="2830" width="11.85546875" style="121" customWidth="1"/>
    <col min="2831" max="2831" width="12.140625" style="121" customWidth="1"/>
    <col min="2832" max="2832" width="13.42578125" style="121" bestFit="1" customWidth="1"/>
    <col min="2833" max="3072" width="11.42578125" style="121"/>
    <col min="3073" max="3073" width="42.5703125" style="121" customWidth="1"/>
    <col min="3074" max="3075" width="11.42578125" style="121"/>
    <col min="3076" max="3076" width="13.140625" style="121" customWidth="1"/>
    <col min="3077" max="3081" width="0" style="121" hidden="1" customWidth="1"/>
    <col min="3082" max="3082" width="11.7109375" style="121" customWidth="1"/>
    <col min="3083" max="3083" width="11.85546875" style="121" customWidth="1"/>
    <col min="3084" max="3084" width="14.140625" style="121" customWidth="1"/>
    <col min="3085" max="3086" width="11.85546875" style="121" customWidth="1"/>
    <col min="3087" max="3087" width="12.140625" style="121" customWidth="1"/>
    <col min="3088" max="3088" width="13.42578125" style="121" bestFit="1" customWidth="1"/>
    <col min="3089" max="3328" width="11.42578125" style="121"/>
    <col min="3329" max="3329" width="42.5703125" style="121" customWidth="1"/>
    <col min="3330" max="3331" width="11.42578125" style="121"/>
    <col min="3332" max="3332" width="13.140625" style="121" customWidth="1"/>
    <col min="3333" max="3337" width="0" style="121" hidden="1" customWidth="1"/>
    <col min="3338" max="3338" width="11.7109375" style="121" customWidth="1"/>
    <col min="3339" max="3339" width="11.85546875" style="121" customWidth="1"/>
    <col min="3340" max="3340" width="14.140625" style="121" customWidth="1"/>
    <col min="3341" max="3342" width="11.85546875" style="121" customWidth="1"/>
    <col min="3343" max="3343" width="12.140625" style="121" customWidth="1"/>
    <col min="3344" max="3344" width="13.42578125" style="121" bestFit="1" customWidth="1"/>
    <col min="3345" max="3584" width="11.42578125" style="121"/>
    <col min="3585" max="3585" width="42.5703125" style="121" customWidth="1"/>
    <col min="3586" max="3587" width="11.42578125" style="121"/>
    <col min="3588" max="3588" width="13.140625" style="121" customWidth="1"/>
    <col min="3589" max="3593" width="0" style="121" hidden="1" customWidth="1"/>
    <col min="3594" max="3594" width="11.7109375" style="121" customWidth="1"/>
    <col min="3595" max="3595" width="11.85546875" style="121" customWidth="1"/>
    <col min="3596" max="3596" width="14.140625" style="121" customWidth="1"/>
    <col min="3597" max="3598" width="11.85546875" style="121" customWidth="1"/>
    <col min="3599" max="3599" width="12.140625" style="121" customWidth="1"/>
    <col min="3600" max="3600" width="13.42578125" style="121" bestFit="1" customWidth="1"/>
    <col min="3601" max="3840" width="11.42578125" style="121"/>
    <col min="3841" max="3841" width="42.5703125" style="121" customWidth="1"/>
    <col min="3842" max="3843" width="11.42578125" style="121"/>
    <col min="3844" max="3844" width="13.140625" style="121" customWidth="1"/>
    <col min="3845" max="3849" width="0" style="121" hidden="1" customWidth="1"/>
    <col min="3850" max="3850" width="11.7109375" style="121" customWidth="1"/>
    <col min="3851" max="3851" width="11.85546875" style="121" customWidth="1"/>
    <col min="3852" max="3852" width="14.140625" style="121" customWidth="1"/>
    <col min="3853" max="3854" width="11.85546875" style="121" customWidth="1"/>
    <col min="3855" max="3855" width="12.140625" style="121" customWidth="1"/>
    <col min="3856" max="3856" width="13.42578125" style="121" bestFit="1" customWidth="1"/>
    <col min="3857" max="4096" width="11.42578125" style="121"/>
    <col min="4097" max="4097" width="42.5703125" style="121" customWidth="1"/>
    <col min="4098" max="4099" width="11.42578125" style="121"/>
    <col min="4100" max="4100" width="13.140625" style="121" customWidth="1"/>
    <col min="4101" max="4105" width="0" style="121" hidden="1" customWidth="1"/>
    <col min="4106" max="4106" width="11.7109375" style="121" customWidth="1"/>
    <col min="4107" max="4107" width="11.85546875" style="121" customWidth="1"/>
    <col min="4108" max="4108" width="14.140625" style="121" customWidth="1"/>
    <col min="4109" max="4110" width="11.85546875" style="121" customWidth="1"/>
    <col min="4111" max="4111" width="12.140625" style="121" customWidth="1"/>
    <col min="4112" max="4112" width="13.42578125" style="121" bestFit="1" customWidth="1"/>
    <col min="4113" max="4352" width="11.42578125" style="121"/>
    <col min="4353" max="4353" width="42.5703125" style="121" customWidth="1"/>
    <col min="4354" max="4355" width="11.42578125" style="121"/>
    <col min="4356" max="4356" width="13.140625" style="121" customWidth="1"/>
    <col min="4357" max="4361" width="0" style="121" hidden="1" customWidth="1"/>
    <col min="4362" max="4362" width="11.7109375" style="121" customWidth="1"/>
    <col min="4363" max="4363" width="11.85546875" style="121" customWidth="1"/>
    <col min="4364" max="4364" width="14.140625" style="121" customWidth="1"/>
    <col min="4365" max="4366" width="11.85546875" style="121" customWidth="1"/>
    <col min="4367" max="4367" width="12.140625" style="121" customWidth="1"/>
    <col min="4368" max="4368" width="13.42578125" style="121" bestFit="1" customWidth="1"/>
    <col min="4369" max="4608" width="11.42578125" style="121"/>
    <col min="4609" max="4609" width="42.5703125" style="121" customWidth="1"/>
    <col min="4610" max="4611" width="11.42578125" style="121"/>
    <col min="4612" max="4612" width="13.140625" style="121" customWidth="1"/>
    <col min="4613" max="4617" width="0" style="121" hidden="1" customWidth="1"/>
    <col min="4618" max="4618" width="11.7109375" style="121" customWidth="1"/>
    <col min="4619" max="4619" width="11.85546875" style="121" customWidth="1"/>
    <col min="4620" max="4620" width="14.140625" style="121" customWidth="1"/>
    <col min="4621" max="4622" width="11.85546875" style="121" customWidth="1"/>
    <col min="4623" max="4623" width="12.140625" style="121" customWidth="1"/>
    <col min="4624" max="4624" width="13.42578125" style="121" bestFit="1" customWidth="1"/>
    <col min="4625" max="4864" width="11.42578125" style="121"/>
    <col min="4865" max="4865" width="42.5703125" style="121" customWidth="1"/>
    <col min="4866" max="4867" width="11.42578125" style="121"/>
    <col min="4868" max="4868" width="13.140625" style="121" customWidth="1"/>
    <col min="4869" max="4873" width="0" style="121" hidden="1" customWidth="1"/>
    <col min="4874" max="4874" width="11.7109375" style="121" customWidth="1"/>
    <col min="4875" max="4875" width="11.85546875" style="121" customWidth="1"/>
    <col min="4876" max="4876" width="14.140625" style="121" customWidth="1"/>
    <col min="4877" max="4878" width="11.85546875" style="121" customWidth="1"/>
    <col min="4879" max="4879" width="12.140625" style="121" customWidth="1"/>
    <col min="4880" max="4880" width="13.42578125" style="121" bestFit="1" customWidth="1"/>
    <col min="4881" max="5120" width="11.42578125" style="121"/>
    <col min="5121" max="5121" width="42.5703125" style="121" customWidth="1"/>
    <col min="5122" max="5123" width="11.42578125" style="121"/>
    <col min="5124" max="5124" width="13.140625" style="121" customWidth="1"/>
    <col min="5125" max="5129" width="0" style="121" hidden="1" customWidth="1"/>
    <col min="5130" max="5130" width="11.7109375" style="121" customWidth="1"/>
    <col min="5131" max="5131" width="11.85546875" style="121" customWidth="1"/>
    <col min="5132" max="5132" width="14.140625" style="121" customWidth="1"/>
    <col min="5133" max="5134" width="11.85546875" style="121" customWidth="1"/>
    <col min="5135" max="5135" width="12.140625" style="121" customWidth="1"/>
    <col min="5136" max="5136" width="13.42578125" style="121" bestFit="1" customWidth="1"/>
    <col min="5137" max="5376" width="11.42578125" style="121"/>
    <col min="5377" max="5377" width="42.5703125" style="121" customWidth="1"/>
    <col min="5378" max="5379" width="11.42578125" style="121"/>
    <col min="5380" max="5380" width="13.140625" style="121" customWidth="1"/>
    <col min="5381" max="5385" width="0" style="121" hidden="1" customWidth="1"/>
    <col min="5386" max="5386" width="11.7109375" style="121" customWidth="1"/>
    <col min="5387" max="5387" width="11.85546875" style="121" customWidth="1"/>
    <col min="5388" max="5388" width="14.140625" style="121" customWidth="1"/>
    <col min="5389" max="5390" width="11.85546875" style="121" customWidth="1"/>
    <col min="5391" max="5391" width="12.140625" style="121" customWidth="1"/>
    <col min="5392" max="5392" width="13.42578125" style="121" bestFit="1" customWidth="1"/>
    <col min="5393" max="5632" width="11.42578125" style="121"/>
    <col min="5633" max="5633" width="42.5703125" style="121" customWidth="1"/>
    <col min="5634" max="5635" width="11.42578125" style="121"/>
    <col min="5636" max="5636" width="13.140625" style="121" customWidth="1"/>
    <col min="5637" max="5641" width="0" style="121" hidden="1" customWidth="1"/>
    <col min="5642" max="5642" width="11.7109375" style="121" customWidth="1"/>
    <col min="5643" max="5643" width="11.85546875" style="121" customWidth="1"/>
    <col min="5644" max="5644" width="14.140625" style="121" customWidth="1"/>
    <col min="5645" max="5646" width="11.85546875" style="121" customWidth="1"/>
    <col min="5647" max="5647" width="12.140625" style="121" customWidth="1"/>
    <col min="5648" max="5648" width="13.42578125" style="121" bestFit="1" customWidth="1"/>
    <col min="5649" max="5888" width="11.42578125" style="121"/>
    <col min="5889" max="5889" width="42.5703125" style="121" customWidth="1"/>
    <col min="5890" max="5891" width="11.42578125" style="121"/>
    <col min="5892" max="5892" width="13.140625" style="121" customWidth="1"/>
    <col min="5893" max="5897" width="0" style="121" hidden="1" customWidth="1"/>
    <col min="5898" max="5898" width="11.7109375" style="121" customWidth="1"/>
    <col min="5899" max="5899" width="11.85546875" style="121" customWidth="1"/>
    <col min="5900" max="5900" width="14.140625" style="121" customWidth="1"/>
    <col min="5901" max="5902" width="11.85546875" style="121" customWidth="1"/>
    <col min="5903" max="5903" width="12.140625" style="121" customWidth="1"/>
    <col min="5904" max="5904" width="13.42578125" style="121" bestFit="1" customWidth="1"/>
    <col min="5905" max="6144" width="11.42578125" style="121"/>
    <col min="6145" max="6145" width="42.5703125" style="121" customWidth="1"/>
    <col min="6146" max="6147" width="11.42578125" style="121"/>
    <col min="6148" max="6148" width="13.140625" style="121" customWidth="1"/>
    <col min="6149" max="6153" width="0" style="121" hidden="1" customWidth="1"/>
    <col min="6154" max="6154" width="11.7109375" style="121" customWidth="1"/>
    <col min="6155" max="6155" width="11.85546875" style="121" customWidth="1"/>
    <col min="6156" max="6156" width="14.140625" style="121" customWidth="1"/>
    <col min="6157" max="6158" width="11.85546875" style="121" customWidth="1"/>
    <col min="6159" max="6159" width="12.140625" style="121" customWidth="1"/>
    <col min="6160" max="6160" width="13.42578125" style="121" bestFit="1" customWidth="1"/>
    <col min="6161" max="6400" width="11.42578125" style="121"/>
    <col min="6401" max="6401" width="42.5703125" style="121" customWidth="1"/>
    <col min="6402" max="6403" width="11.42578125" style="121"/>
    <col min="6404" max="6404" width="13.140625" style="121" customWidth="1"/>
    <col min="6405" max="6409" width="0" style="121" hidden="1" customWidth="1"/>
    <col min="6410" max="6410" width="11.7109375" style="121" customWidth="1"/>
    <col min="6411" max="6411" width="11.85546875" style="121" customWidth="1"/>
    <col min="6412" max="6412" width="14.140625" style="121" customWidth="1"/>
    <col min="6413" max="6414" width="11.85546875" style="121" customWidth="1"/>
    <col min="6415" max="6415" width="12.140625" style="121" customWidth="1"/>
    <col min="6416" max="6416" width="13.42578125" style="121" bestFit="1" customWidth="1"/>
    <col min="6417" max="6656" width="11.42578125" style="121"/>
    <col min="6657" max="6657" width="42.5703125" style="121" customWidth="1"/>
    <col min="6658" max="6659" width="11.42578125" style="121"/>
    <col min="6660" max="6660" width="13.140625" style="121" customWidth="1"/>
    <col min="6661" max="6665" width="0" style="121" hidden="1" customWidth="1"/>
    <col min="6666" max="6666" width="11.7109375" style="121" customWidth="1"/>
    <col min="6667" max="6667" width="11.85546875" style="121" customWidth="1"/>
    <col min="6668" max="6668" width="14.140625" style="121" customWidth="1"/>
    <col min="6669" max="6670" width="11.85546875" style="121" customWidth="1"/>
    <col min="6671" max="6671" width="12.140625" style="121" customWidth="1"/>
    <col min="6672" max="6672" width="13.42578125" style="121" bestFit="1" customWidth="1"/>
    <col min="6673" max="6912" width="11.42578125" style="121"/>
    <col min="6913" max="6913" width="42.5703125" style="121" customWidth="1"/>
    <col min="6914" max="6915" width="11.42578125" style="121"/>
    <col min="6916" max="6916" width="13.140625" style="121" customWidth="1"/>
    <col min="6917" max="6921" width="0" style="121" hidden="1" customWidth="1"/>
    <col min="6922" max="6922" width="11.7109375" style="121" customWidth="1"/>
    <col min="6923" max="6923" width="11.85546875" style="121" customWidth="1"/>
    <col min="6924" max="6924" width="14.140625" style="121" customWidth="1"/>
    <col min="6925" max="6926" width="11.85546875" style="121" customWidth="1"/>
    <col min="6927" max="6927" width="12.140625" style="121" customWidth="1"/>
    <col min="6928" max="6928" width="13.42578125" style="121" bestFit="1" customWidth="1"/>
    <col min="6929" max="7168" width="11.42578125" style="121"/>
    <col min="7169" max="7169" width="42.5703125" style="121" customWidth="1"/>
    <col min="7170" max="7171" width="11.42578125" style="121"/>
    <col min="7172" max="7172" width="13.140625" style="121" customWidth="1"/>
    <col min="7173" max="7177" width="0" style="121" hidden="1" customWidth="1"/>
    <col min="7178" max="7178" width="11.7109375" style="121" customWidth="1"/>
    <col min="7179" max="7179" width="11.85546875" style="121" customWidth="1"/>
    <col min="7180" max="7180" width="14.140625" style="121" customWidth="1"/>
    <col min="7181" max="7182" width="11.85546875" style="121" customWidth="1"/>
    <col min="7183" max="7183" width="12.140625" style="121" customWidth="1"/>
    <col min="7184" max="7184" width="13.42578125" style="121" bestFit="1" customWidth="1"/>
    <col min="7185" max="7424" width="11.42578125" style="121"/>
    <col min="7425" max="7425" width="42.5703125" style="121" customWidth="1"/>
    <col min="7426" max="7427" width="11.42578125" style="121"/>
    <col min="7428" max="7428" width="13.140625" style="121" customWidth="1"/>
    <col min="7429" max="7433" width="0" style="121" hidden="1" customWidth="1"/>
    <col min="7434" max="7434" width="11.7109375" style="121" customWidth="1"/>
    <col min="7435" max="7435" width="11.85546875" style="121" customWidth="1"/>
    <col min="7436" max="7436" width="14.140625" style="121" customWidth="1"/>
    <col min="7437" max="7438" width="11.85546875" style="121" customWidth="1"/>
    <col min="7439" max="7439" width="12.140625" style="121" customWidth="1"/>
    <col min="7440" max="7440" width="13.42578125" style="121" bestFit="1" customWidth="1"/>
    <col min="7441" max="7680" width="11.42578125" style="121"/>
    <col min="7681" max="7681" width="42.5703125" style="121" customWidth="1"/>
    <col min="7682" max="7683" width="11.42578125" style="121"/>
    <col min="7684" max="7684" width="13.140625" style="121" customWidth="1"/>
    <col min="7685" max="7689" width="0" style="121" hidden="1" customWidth="1"/>
    <col min="7690" max="7690" width="11.7109375" style="121" customWidth="1"/>
    <col min="7691" max="7691" width="11.85546875" style="121" customWidth="1"/>
    <col min="7692" max="7692" width="14.140625" style="121" customWidth="1"/>
    <col min="7693" max="7694" width="11.85546875" style="121" customWidth="1"/>
    <col min="7695" max="7695" width="12.140625" style="121" customWidth="1"/>
    <col min="7696" max="7696" width="13.42578125" style="121" bestFit="1" customWidth="1"/>
    <col min="7697" max="7936" width="11.42578125" style="121"/>
    <col min="7937" max="7937" width="42.5703125" style="121" customWidth="1"/>
    <col min="7938" max="7939" width="11.42578125" style="121"/>
    <col min="7940" max="7940" width="13.140625" style="121" customWidth="1"/>
    <col min="7941" max="7945" width="0" style="121" hidden="1" customWidth="1"/>
    <col min="7946" max="7946" width="11.7109375" style="121" customWidth="1"/>
    <col min="7947" max="7947" width="11.85546875" style="121" customWidth="1"/>
    <col min="7948" max="7948" width="14.140625" style="121" customWidth="1"/>
    <col min="7949" max="7950" width="11.85546875" style="121" customWidth="1"/>
    <col min="7951" max="7951" width="12.140625" style="121" customWidth="1"/>
    <col min="7952" max="7952" width="13.42578125" style="121" bestFit="1" customWidth="1"/>
    <col min="7953" max="8192" width="11.42578125" style="121"/>
    <col min="8193" max="8193" width="42.5703125" style="121" customWidth="1"/>
    <col min="8194" max="8195" width="11.42578125" style="121"/>
    <col min="8196" max="8196" width="13.140625" style="121" customWidth="1"/>
    <col min="8197" max="8201" width="0" style="121" hidden="1" customWidth="1"/>
    <col min="8202" max="8202" width="11.7109375" style="121" customWidth="1"/>
    <col min="8203" max="8203" width="11.85546875" style="121" customWidth="1"/>
    <col min="8204" max="8204" width="14.140625" style="121" customWidth="1"/>
    <col min="8205" max="8206" width="11.85546875" style="121" customWidth="1"/>
    <col min="8207" max="8207" width="12.140625" style="121" customWidth="1"/>
    <col min="8208" max="8208" width="13.42578125" style="121" bestFit="1" customWidth="1"/>
    <col min="8209" max="8448" width="11.42578125" style="121"/>
    <col min="8449" max="8449" width="42.5703125" style="121" customWidth="1"/>
    <col min="8450" max="8451" width="11.42578125" style="121"/>
    <col min="8452" max="8452" width="13.140625" style="121" customWidth="1"/>
    <col min="8453" max="8457" width="0" style="121" hidden="1" customWidth="1"/>
    <col min="8458" max="8458" width="11.7109375" style="121" customWidth="1"/>
    <col min="8459" max="8459" width="11.85546875" style="121" customWidth="1"/>
    <col min="8460" max="8460" width="14.140625" style="121" customWidth="1"/>
    <col min="8461" max="8462" width="11.85546875" style="121" customWidth="1"/>
    <col min="8463" max="8463" width="12.140625" style="121" customWidth="1"/>
    <col min="8464" max="8464" width="13.42578125" style="121" bestFit="1" customWidth="1"/>
    <col min="8465" max="8704" width="11.42578125" style="121"/>
    <col min="8705" max="8705" width="42.5703125" style="121" customWidth="1"/>
    <col min="8706" max="8707" width="11.42578125" style="121"/>
    <col min="8708" max="8708" width="13.140625" style="121" customWidth="1"/>
    <col min="8709" max="8713" width="0" style="121" hidden="1" customWidth="1"/>
    <col min="8714" max="8714" width="11.7109375" style="121" customWidth="1"/>
    <col min="8715" max="8715" width="11.85546875" style="121" customWidth="1"/>
    <col min="8716" max="8716" width="14.140625" style="121" customWidth="1"/>
    <col min="8717" max="8718" width="11.85546875" style="121" customWidth="1"/>
    <col min="8719" max="8719" width="12.140625" style="121" customWidth="1"/>
    <col min="8720" max="8720" width="13.42578125" style="121" bestFit="1" customWidth="1"/>
    <col min="8721" max="8960" width="11.42578125" style="121"/>
    <col min="8961" max="8961" width="42.5703125" style="121" customWidth="1"/>
    <col min="8962" max="8963" width="11.42578125" style="121"/>
    <col min="8964" max="8964" width="13.140625" style="121" customWidth="1"/>
    <col min="8965" max="8969" width="0" style="121" hidden="1" customWidth="1"/>
    <col min="8970" max="8970" width="11.7109375" style="121" customWidth="1"/>
    <col min="8971" max="8971" width="11.85546875" style="121" customWidth="1"/>
    <col min="8972" max="8972" width="14.140625" style="121" customWidth="1"/>
    <col min="8973" max="8974" width="11.85546875" style="121" customWidth="1"/>
    <col min="8975" max="8975" width="12.140625" style="121" customWidth="1"/>
    <col min="8976" max="8976" width="13.42578125" style="121" bestFit="1" customWidth="1"/>
    <col min="8977" max="9216" width="11.42578125" style="121"/>
    <col min="9217" max="9217" width="42.5703125" style="121" customWidth="1"/>
    <col min="9218" max="9219" width="11.42578125" style="121"/>
    <col min="9220" max="9220" width="13.140625" style="121" customWidth="1"/>
    <col min="9221" max="9225" width="0" style="121" hidden="1" customWidth="1"/>
    <col min="9226" max="9226" width="11.7109375" style="121" customWidth="1"/>
    <col min="9227" max="9227" width="11.85546875" style="121" customWidth="1"/>
    <col min="9228" max="9228" width="14.140625" style="121" customWidth="1"/>
    <col min="9229" max="9230" width="11.85546875" style="121" customWidth="1"/>
    <col min="9231" max="9231" width="12.140625" style="121" customWidth="1"/>
    <col min="9232" max="9232" width="13.42578125" style="121" bestFit="1" customWidth="1"/>
    <col min="9233" max="9472" width="11.42578125" style="121"/>
    <col min="9473" max="9473" width="42.5703125" style="121" customWidth="1"/>
    <col min="9474" max="9475" width="11.42578125" style="121"/>
    <col min="9476" max="9476" width="13.140625" style="121" customWidth="1"/>
    <col min="9477" max="9481" width="0" style="121" hidden="1" customWidth="1"/>
    <col min="9482" max="9482" width="11.7109375" style="121" customWidth="1"/>
    <col min="9483" max="9483" width="11.85546875" style="121" customWidth="1"/>
    <col min="9484" max="9484" width="14.140625" style="121" customWidth="1"/>
    <col min="9485" max="9486" width="11.85546875" style="121" customWidth="1"/>
    <col min="9487" max="9487" width="12.140625" style="121" customWidth="1"/>
    <col min="9488" max="9488" width="13.42578125" style="121" bestFit="1" customWidth="1"/>
    <col min="9489" max="9728" width="11.42578125" style="121"/>
    <col min="9729" max="9729" width="42.5703125" style="121" customWidth="1"/>
    <col min="9730" max="9731" width="11.42578125" style="121"/>
    <col min="9732" max="9732" width="13.140625" style="121" customWidth="1"/>
    <col min="9733" max="9737" width="0" style="121" hidden="1" customWidth="1"/>
    <col min="9738" max="9738" width="11.7109375" style="121" customWidth="1"/>
    <col min="9739" max="9739" width="11.85546875" style="121" customWidth="1"/>
    <col min="9740" max="9740" width="14.140625" style="121" customWidth="1"/>
    <col min="9741" max="9742" width="11.85546875" style="121" customWidth="1"/>
    <col min="9743" max="9743" width="12.140625" style="121" customWidth="1"/>
    <col min="9744" max="9744" width="13.42578125" style="121" bestFit="1" customWidth="1"/>
    <col min="9745" max="9984" width="11.42578125" style="121"/>
    <col min="9985" max="9985" width="42.5703125" style="121" customWidth="1"/>
    <col min="9986" max="9987" width="11.42578125" style="121"/>
    <col min="9988" max="9988" width="13.140625" style="121" customWidth="1"/>
    <col min="9989" max="9993" width="0" style="121" hidden="1" customWidth="1"/>
    <col min="9994" max="9994" width="11.7109375" style="121" customWidth="1"/>
    <col min="9995" max="9995" width="11.85546875" style="121" customWidth="1"/>
    <col min="9996" max="9996" width="14.140625" style="121" customWidth="1"/>
    <col min="9997" max="9998" width="11.85546875" style="121" customWidth="1"/>
    <col min="9999" max="9999" width="12.140625" style="121" customWidth="1"/>
    <col min="10000" max="10000" width="13.42578125" style="121" bestFit="1" customWidth="1"/>
    <col min="10001" max="10240" width="11.42578125" style="121"/>
    <col min="10241" max="10241" width="42.5703125" style="121" customWidth="1"/>
    <col min="10242" max="10243" width="11.42578125" style="121"/>
    <col min="10244" max="10244" width="13.140625" style="121" customWidth="1"/>
    <col min="10245" max="10249" width="0" style="121" hidden="1" customWidth="1"/>
    <col min="10250" max="10250" width="11.7109375" style="121" customWidth="1"/>
    <col min="10251" max="10251" width="11.85546875" style="121" customWidth="1"/>
    <col min="10252" max="10252" width="14.140625" style="121" customWidth="1"/>
    <col min="10253" max="10254" width="11.85546875" style="121" customWidth="1"/>
    <col min="10255" max="10255" width="12.140625" style="121" customWidth="1"/>
    <col min="10256" max="10256" width="13.42578125" style="121" bestFit="1" customWidth="1"/>
    <col min="10257" max="10496" width="11.42578125" style="121"/>
    <col min="10497" max="10497" width="42.5703125" style="121" customWidth="1"/>
    <col min="10498" max="10499" width="11.42578125" style="121"/>
    <col min="10500" max="10500" width="13.140625" style="121" customWidth="1"/>
    <col min="10501" max="10505" width="0" style="121" hidden="1" customWidth="1"/>
    <col min="10506" max="10506" width="11.7109375" style="121" customWidth="1"/>
    <col min="10507" max="10507" width="11.85546875" style="121" customWidth="1"/>
    <col min="10508" max="10508" width="14.140625" style="121" customWidth="1"/>
    <col min="10509" max="10510" width="11.85546875" style="121" customWidth="1"/>
    <col min="10511" max="10511" width="12.140625" style="121" customWidth="1"/>
    <col min="10512" max="10512" width="13.42578125" style="121" bestFit="1" customWidth="1"/>
    <col min="10513" max="10752" width="11.42578125" style="121"/>
    <col min="10753" max="10753" width="42.5703125" style="121" customWidth="1"/>
    <col min="10754" max="10755" width="11.42578125" style="121"/>
    <col min="10756" max="10756" width="13.140625" style="121" customWidth="1"/>
    <col min="10757" max="10761" width="0" style="121" hidden="1" customWidth="1"/>
    <col min="10762" max="10762" width="11.7109375" style="121" customWidth="1"/>
    <col min="10763" max="10763" width="11.85546875" style="121" customWidth="1"/>
    <col min="10764" max="10764" width="14.140625" style="121" customWidth="1"/>
    <col min="10765" max="10766" width="11.85546875" style="121" customWidth="1"/>
    <col min="10767" max="10767" width="12.140625" style="121" customWidth="1"/>
    <col min="10768" max="10768" width="13.42578125" style="121" bestFit="1" customWidth="1"/>
    <col min="10769" max="11008" width="11.42578125" style="121"/>
    <col min="11009" max="11009" width="42.5703125" style="121" customWidth="1"/>
    <col min="11010" max="11011" width="11.42578125" style="121"/>
    <col min="11012" max="11012" width="13.140625" style="121" customWidth="1"/>
    <col min="11013" max="11017" width="0" style="121" hidden="1" customWidth="1"/>
    <col min="11018" max="11018" width="11.7109375" style="121" customWidth="1"/>
    <col min="11019" max="11019" width="11.85546875" style="121" customWidth="1"/>
    <col min="11020" max="11020" width="14.140625" style="121" customWidth="1"/>
    <col min="11021" max="11022" width="11.85546875" style="121" customWidth="1"/>
    <col min="11023" max="11023" width="12.140625" style="121" customWidth="1"/>
    <col min="11024" max="11024" width="13.42578125" style="121" bestFit="1" customWidth="1"/>
    <col min="11025" max="11264" width="11.42578125" style="121"/>
    <col min="11265" max="11265" width="42.5703125" style="121" customWidth="1"/>
    <col min="11266" max="11267" width="11.42578125" style="121"/>
    <col min="11268" max="11268" width="13.140625" style="121" customWidth="1"/>
    <col min="11269" max="11273" width="0" style="121" hidden="1" customWidth="1"/>
    <col min="11274" max="11274" width="11.7109375" style="121" customWidth="1"/>
    <col min="11275" max="11275" width="11.85546875" style="121" customWidth="1"/>
    <col min="11276" max="11276" width="14.140625" style="121" customWidth="1"/>
    <col min="11277" max="11278" width="11.85546875" style="121" customWidth="1"/>
    <col min="11279" max="11279" width="12.140625" style="121" customWidth="1"/>
    <col min="11280" max="11280" width="13.42578125" style="121" bestFit="1" customWidth="1"/>
    <col min="11281" max="11520" width="11.42578125" style="121"/>
    <col min="11521" max="11521" width="42.5703125" style="121" customWidth="1"/>
    <col min="11522" max="11523" width="11.42578125" style="121"/>
    <col min="11524" max="11524" width="13.140625" style="121" customWidth="1"/>
    <col min="11525" max="11529" width="0" style="121" hidden="1" customWidth="1"/>
    <col min="11530" max="11530" width="11.7109375" style="121" customWidth="1"/>
    <col min="11531" max="11531" width="11.85546875" style="121" customWidth="1"/>
    <col min="11532" max="11532" width="14.140625" style="121" customWidth="1"/>
    <col min="11533" max="11534" width="11.85546875" style="121" customWidth="1"/>
    <col min="11535" max="11535" width="12.140625" style="121" customWidth="1"/>
    <col min="11536" max="11536" width="13.42578125" style="121" bestFit="1" customWidth="1"/>
    <col min="11537" max="11776" width="11.42578125" style="121"/>
    <col min="11777" max="11777" width="42.5703125" style="121" customWidth="1"/>
    <col min="11778" max="11779" width="11.42578125" style="121"/>
    <col min="11780" max="11780" width="13.140625" style="121" customWidth="1"/>
    <col min="11781" max="11785" width="0" style="121" hidden="1" customWidth="1"/>
    <col min="11786" max="11786" width="11.7109375" style="121" customWidth="1"/>
    <col min="11787" max="11787" width="11.85546875" style="121" customWidth="1"/>
    <col min="11788" max="11788" width="14.140625" style="121" customWidth="1"/>
    <col min="11789" max="11790" width="11.85546875" style="121" customWidth="1"/>
    <col min="11791" max="11791" width="12.140625" style="121" customWidth="1"/>
    <col min="11792" max="11792" width="13.42578125" style="121" bestFit="1" customWidth="1"/>
    <col min="11793" max="12032" width="11.42578125" style="121"/>
    <col min="12033" max="12033" width="42.5703125" style="121" customWidth="1"/>
    <col min="12034" max="12035" width="11.42578125" style="121"/>
    <col min="12036" max="12036" width="13.140625" style="121" customWidth="1"/>
    <col min="12037" max="12041" width="0" style="121" hidden="1" customWidth="1"/>
    <col min="12042" max="12042" width="11.7109375" style="121" customWidth="1"/>
    <col min="12043" max="12043" width="11.85546875" style="121" customWidth="1"/>
    <col min="12044" max="12044" width="14.140625" style="121" customWidth="1"/>
    <col min="12045" max="12046" width="11.85546875" style="121" customWidth="1"/>
    <col min="12047" max="12047" width="12.140625" style="121" customWidth="1"/>
    <col min="12048" max="12048" width="13.42578125" style="121" bestFit="1" customWidth="1"/>
    <col min="12049" max="12288" width="11.42578125" style="121"/>
    <col min="12289" max="12289" width="42.5703125" style="121" customWidth="1"/>
    <col min="12290" max="12291" width="11.42578125" style="121"/>
    <col min="12292" max="12292" width="13.140625" style="121" customWidth="1"/>
    <col min="12293" max="12297" width="0" style="121" hidden="1" customWidth="1"/>
    <col min="12298" max="12298" width="11.7109375" style="121" customWidth="1"/>
    <col min="12299" max="12299" width="11.85546875" style="121" customWidth="1"/>
    <col min="12300" max="12300" width="14.140625" style="121" customWidth="1"/>
    <col min="12301" max="12302" width="11.85546875" style="121" customWidth="1"/>
    <col min="12303" max="12303" width="12.140625" style="121" customWidth="1"/>
    <col min="12304" max="12304" width="13.42578125" style="121" bestFit="1" customWidth="1"/>
    <col min="12305" max="12544" width="11.42578125" style="121"/>
    <col min="12545" max="12545" width="42.5703125" style="121" customWidth="1"/>
    <col min="12546" max="12547" width="11.42578125" style="121"/>
    <col min="12548" max="12548" width="13.140625" style="121" customWidth="1"/>
    <col min="12549" max="12553" width="0" style="121" hidden="1" customWidth="1"/>
    <col min="12554" max="12554" width="11.7109375" style="121" customWidth="1"/>
    <col min="12555" max="12555" width="11.85546875" style="121" customWidth="1"/>
    <col min="12556" max="12556" width="14.140625" style="121" customWidth="1"/>
    <col min="12557" max="12558" width="11.85546875" style="121" customWidth="1"/>
    <col min="12559" max="12559" width="12.140625" style="121" customWidth="1"/>
    <col min="12560" max="12560" width="13.42578125" style="121" bestFit="1" customWidth="1"/>
    <col min="12561" max="12800" width="11.42578125" style="121"/>
    <col min="12801" max="12801" width="42.5703125" style="121" customWidth="1"/>
    <col min="12802" max="12803" width="11.42578125" style="121"/>
    <col min="12804" max="12804" width="13.140625" style="121" customWidth="1"/>
    <col min="12805" max="12809" width="0" style="121" hidden="1" customWidth="1"/>
    <col min="12810" max="12810" width="11.7109375" style="121" customWidth="1"/>
    <col min="12811" max="12811" width="11.85546875" style="121" customWidth="1"/>
    <col min="12812" max="12812" width="14.140625" style="121" customWidth="1"/>
    <col min="12813" max="12814" width="11.85546875" style="121" customWidth="1"/>
    <col min="12815" max="12815" width="12.140625" style="121" customWidth="1"/>
    <col min="12816" max="12816" width="13.42578125" style="121" bestFit="1" customWidth="1"/>
    <col min="12817" max="13056" width="11.42578125" style="121"/>
    <col min="13057" max="13057" width="42.5703125" style="121" customWidth="1"/>
    <col min="13058" max="13059" width="11.42578125" style="121"/>
    <col min="13060" max="13060" width="13.140625" style="121" customWidth="1"/>
    <col min="13061" max="13065" width="0" style="121" hidden="1" customWidth="1"/>
    <col min="13066" max="13066" width="11.7109375" style="121" customWidth="1"/>
    <col min="13067" max="13067" width="11.85546875" style="121" customWidth="1"/>
    <col min="13068" max="13068" width="14.140625" style="121" customWidth="1"/>
    <col min="13069" max="13070" width="11.85546875" style="121" customWidth="1"/>
    <col min="13071" max="13071" width="12.140625" style="121" customWidth="1"/>
    <col min="13072" max="13072" width="13.42578125" style="121" bestFit="1" customWidth="1"/>
    <col min="13073" max="13312" width="11.42578125" style="121"/>
    <col min="13313" max="13313" width="42.5703125" style="121" customWidth="1"/>
    <col min="13314" max="13315" width="11.42578125" style="121"/>
    <col min="13316" max="13316" width="13.140625" style="121" customWidth="1"/>
    <col min="13317" max="13321" width="0" style="121" hidden="1" customWidth="1"/>
    <col min="13322" max="13322" width="11.7109375" style="121" customWidth="1"/>
    <col min="13323" max="13323" width="11.85546875" style="121" customWidth="1"/>
    <col min="13324" max="13324" width="14.140625" style="121" customWidth="1"/>
    <col min="13325" max="13326" width="11.85546875" style="121" customWidth="1"/>
    <col min="13327" max="13327" width="12.140625" style="121" customWidth="1"/>
    <col min="13328" max="13328" width="13.42578125" style="121" bestFit="1" customWidth="1"/>
    <col min="13329" max="13568" width="11.42578125" style="121"/>
    <col min="13569" max="13569" width="42.5703125" style="121" customWidth="1"/>
    <col min="13570" max="13571" width="11.42578125" style="121"/>
    <col min="13572" max="13572" width="13.140625" style="121" customWidth="1"/>
    <col min="13573" max="13577" width="0" style="121" hidden="1" customWidth="1"/>
    <col min="13578" max="13578" width="11.7109375" style="121" customWidth="1"/>
    <col min="13579" max="13579" width="11.85546875" style="121" customWidth="1"/>
    <col min="13580" max="13580" width="14.140625" style="121" customWidth="1"/>
    <col min="13581" max="13582" width="11.85546875" style="121" customWidth="1"/>
    <col min="13583" max="13583" width="12.140625" style="121" customWidth="1"/>
    <col min="13584" max="13584" width="13.42578125" style="121" bestFit="1" customWidth="1"/>
    <col min="13585" max="13824" width="11.42578125" style="121"/>
    <col min="13825" max="13825" width="42.5703125" style="121" customWidth="1"/>
    <col min="13826" max="13827" width="11.42578125" style="121"/>
    <col min="13828" max="13828" width="13.140625" style="121" customWidth="1"/>
    <col min="13829" max="13833" width="0" style="121" hidden="1" customWidth="1"/>
    <col min="13834" max="13834" width="11.7109375" style="121" customWidth="1"/>
    <col min="13835" max="13835" width="11.85546875" style="121" customWidth="1"/>
    <col min="13836" max="13836" width="14.140625" style="121" customWidth="1"/>
    <col min="13837" max="13838" width="11.85546875" style="121" customWidth="1"/>
    <col min="13839" max="13839" width="12.140625" style="121" customWidth="1"/>
    <col min="13840" max="13840" width="13.42578125" style="121" bestFit="1" customWidth="1"/>
    <col min="13841" max="14080" width="11.42578125" style="121"/>
    <col min="14081" max="14081" width="42.5703125" style="121" customWidth="1"/>
    <col min="14082" max="14083" width="11.42578125" style="121"/>
    <col min="14084" max="14084" width="13.140625" style="121" customWidth="1"/>
    <col min="14085" max="14089" width="0" style="121" hidden="1" customWidth="1"/>
    <col min="14090" max="14090" width="11.7109375" style="121" customWidth="1"/>
    <col min="14091" max="14091" width="11.85546875" style="121" customWidth="1"/>
    <col min="14092" max="14092" width="14.140625" style="121" customWidth="1"/>
    <col min="14093" max="14094" width="11.85546875" style="121" customWidth="1"/>
    <col min="14095" max="14095" width="12.140625" style="121" customWidth="1"/>
    <col min="14096" max="14096" width="13.42578125" style="121" bestFit="1" customWidth="1"/>
    <col min="14097" max="14336" width="11.42578125" style="121"/>
    <col min="14337" max="14337" width="42.5703125" style="121" customWidth="1"/>
    <col min="14338" max="14339" width="11.42578125" style="121"/>
    <col min="14340" max="14340" width="13.140625" style="121" customWidth="1"/>
    <col min="14341" max="14345" width="0" style="121" hidden="1" customWidth="1"/>
    <col min="14346" max="14346" width="11.7109375" style="121" customWidth="1"/>
    <col min="14347" max="14347" width="11.85546875" style="121" customWidth="1"/>
    <col min="14348" max="14348" width="14.140625" style="121" customWidth="1"/>
    <col min="14349" max="14350" width="11.85546875" style="121" customWidth="1"/>
    <col min="14351" max="14351" width="12.140625" style="121" customWidth="1"/>
    <col min="14352" max="14352" width="13.42578125" style="121" bestFit="1" customWidth="1"/>
    <col min="14353" max="14592" width="11.42578125" style="121"/>
    <col min="14593" max="14593" width="42.5703125" style="121" customWidth="1"/>
    <col min="14594" max="14595" width="11.42578125" style="121"/>
    <col min="14596" max="14596" width="13.140625" style="121" customWidth="1"/>
    <col min="14597" max="14601" width="0" style="121" hidden="1" customWidth="1"/>
    <col min="14602" max="14602" width="11.7109375" style="121" customWidth="1"/>
    <col min="14603" max="14603" width="11.85546875" style="121" customWidth="1"/>
    <col min="14604" max="14604" width="14.140625" style="121" customWidth="1"/>
    <col min="14605" max="14606" width="11.85546875" style="121" customWidth="1"/>
    <col min="14607" max="14607" width="12.140625" style="121" customWidth="1"/>
    <col min="14608" max="14608" width="13.42578125" style="121" bestFit="1" customWidth="1"/>
    <col min="14609" max="14848" width="11.42578125" style="121"/>
    <col min="14849" max="14849" width="42.5703125" style="121" customWidth="1"/>
    <col min="14850" max="14851" width="11.42578125" style="121"/>
    <col min="14852" max="14852" width="13.140625" style="121" customWidth="1"/>
    <col min="14853" max="14857" width="0" style="121" hidden="1" customWidth="1"/>
    <col min="14858" max="14858" width="11.7109375" style="121" customWidth="1"/>
    <col min="14859" max="14859" width="11.85546875" style="121" customWidth="1"/>
    <col min="14860" max="14860" width="14.140625" style="121" customWidth="1"/>
    <col min="14861" max="14862" width="11.85546875" style="121" customWidth="1"/>
    <col min="14863" max="14863" width="12.140625" style="121" customWidth="1"/>
    <col min="14864" max="14864" width="13.42578125" style="121" bestFit="1" customWidth="1"/>
    <col min="14865" max="15104" width="11.42578125" style="121"/>
    <col min="15105" max="15105" width="42.5703125" style="121" customWidth="1"/>
    <col min="15106" max="15107" width="11.42578125" style="121"/>
    <col min="15108" max="15108" width="13.140625" style="121" customWidth="1"/>
    <col min="15109" max="15113" width="0" style="121" hidden="1" customWidth="1"/>
    <col min="15114" max="15114" width="11.7109375" style="121" customWidth="1"/>
    <col min="15115" max="15115" width="11.85546875" style="121" customWidth="1"/>
    <col min="15116" max="15116" width="14.140625" style="121" customWidth="1"/>
    <col min="15117" max="15118" width="11.85546875" style="121" customWidth="1"/>
    <col min="15119" max="15119" width="12.140625" style="121" customWidth="1"/>
    <col min="15120" max="15120" width="13.42578125" style="121" bestFit="1" customWidth="1"/>
    <col min="15121" max="15360" width="11.42578125" style="121"/>
    <col min="15361" max="15361" width="42.5703125" style="121" customWidth="1"/>
    <col min="15362" max="15363" width="11.42578125" style="121"/>
    <col min="15364" max="15364" width="13.140625" style="121" customWidth="1"/>
    <col min="15365" max="15369" width="0" style="121" hidden="1" customWidth="1"/>
    <col min="15370" max="15370" width="11.7109375" style="121" customWidth="1"/>
    <col min="15371" max="15371" width="11.85546875" style="121" customWidth="1"/>
    <col min="15372" max="15372" width="14.140625" style="121" customWidth="1"/>
    <col min="15373" max="15374" width="11.85546875" style="121" customWidth="1"/>
    <col min="15375" max="15375" width="12.140625" style="121" customWidth="1"/>
    <col min="15376" max="15376" width="13.42578125" style="121" bestFit="1" customWidth="1"/>
    <col min="15377" max="15616" width="11.42578125" style="121"/>
    <col min="15617" max="15617" width="42.5703125" style="121" customWidth="1"/>
    <col min="15618" max="15619" width="11.42578125" style="121"/>
    <col min="15620" max="15620" width="13.140625" style="121" customWidth="1"/>
    <col min="15621" max="15625" width="0" style="121" hidden="1" customWidth="1"/>
    <col min="15626" max="15626" width="11.7109375" style="121" customWidth="1"/>
    <col min="15627" max="15627" width="11.85546875" style="121" customWidth="1"/>
    <col min="15628" max="15628" width="14.140625" style="121" customWidth="1"/>
    <col min="15629" max="15630" width="11.85546875" style="121" customWidth="1"/>
    <col min="15631" max="15631" width="12.140625" style="121" customWidth="1"/>
    <col min="15632" max="15632" width="13.42578125" style="121" bestFit="1" customWidth="1"/>
    <col min="15633" max="15872" width="11.42578125" style="121"/>
    <col min="15873" max="15873" width="42.5703125" style="121" customWidth="1"/>
    <col min="15874" max="15875" width="11.42578125" style="121"/>
    <col min="15876" max="15876" width="13.140625" style="121" customWidth="1"/>
    <col min="15877" max="15881" width="0" style="121" hidden="1" customWidth="1"/>
    <col min="15882" max="15882" width="11.7109375" style="121" customWidth="1"/>
    <col min="15883" max="15883" width="11.85546875" style="121" customWidth="1"/>
    <col min="15884" max="15884" width="14.140625" style="121" customWidth="1"/>
    <col min="15885" max="15886" width="11.85546875" style="121" customWidth="1"/>
    <col min="15887" max="15887" width="12.140625" style="121" customWidth="1"/>
    <col min="15888" max="15888" width="13.42578125" style="121" bestFit="1" customWidth="1"/>
    <col min="15889" max="16128" width="11.42578125" style="121"/>
    <col min="16129" max="16129" width="42.5703125" style="121" customWidth="1"/>
    <col min="16130" max="16131" width="11.42578125" style="121"/>
    <col min="16132" max="16132" width="13.140625" style="121" customWidth="1"/>
    <col min="16133" max="16137" width="0" style="121" hidden="1" customWidth="1"/>
    <col min="16138" max="16138" width="11.7109375" style="121" customWidth="1"/>
    <col min="16139" max="16139" width="11.85546875" style="121" customWidth="1"/>
    <col min="16140" max="16140" width="14.140625" style="121" customWidth="1"/>
    <col min="16141" max="16142" width="11.85546875" style="121" customWidth="1"/>
    <col min="16143" max="16143" width="12.140625" style="121" customWidth="1"/>
    <col min="16144" max="16144" width="13.42578125" style="121" bestFit="1" customWidth="1"/>
    <col min="16145" max="16384" width="11.42578125" style="121"/>
  </cols>
  <sheetData>
    <row r="1" spans="1:28" s="355" customFormat="1" ht="15.75" x14ac:dyDescent="0.2">
      <c r="A1" s="478" t="s">
        <v>77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218"/>
      <c r="S1" s="218"/>
    </row>
    <row r="2" spans="1:28" ht="12" customHeight="1" x14ac:dyDescent="0.2">
      <c r="A2" s="120"/>
      <c r="P2" s="219"/>
    </row>
    <row r="3" spans="1:28" s="124" customFormat="1" ht="15.75" x14ac:dyDescent="0.2">
      <c r="A3" s="123" t="s">
        <v>237</v>
      </c>
      <c r="O3" s="353"/>
      <c r="P3" s="220"/>
      <c r="S3" s="357"/>
    </row>
    <row r="4" spans="1:28" s="124" customFormat="1" ht="15.75" x14ac:dyDescent="0.2">
      <c r="A4" s="123" t="s">
        <v>287</v>
      </c>
      <c r="O4" s="353"/>
      <c r="P4" s="220"/>
      <c r="S4" s="357"/>
    </row>
    <row r="5" spans="1:28" s="124" customFormat="1" ht="15.75" x14ac:dyDescent="0.2">
      <c r="A5" s="123" t="s">
        <v>133</v>
      </c>
      <c r="O5" s="353"/>
      <c r="P5" s="220"/>
      <c r="S5" s="357"/>
    </row>
    <row r="6" spans="1:28" x14ac:dyDescent="0.2">
      <c r="P6" s="220"/>
    </row>
    <row r="7" spans="1:28" ht="21" customHeight="1" thickBot="1" x14ac:dyDescent="0.25">
      <c r="A7" s="125" t="s">
        <v>4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220"/>
    </row>
    <row r="8" spans="1:28" s="358" customFormat="1" ht="23.25" customHeight="1" thickBot="1" x14ac:dyDescent="0.25">
      <c r="A8" s="479" t="s">
        <v>8</v>
      </c>
      <c r="B8" s="482" t="s">
        <v>9</v>
      </c>
      <c r="C8" s="482" t="s">
        <v>10</v>
      </c>
      <c r="D8" s="482" t="s">
        <v>11</v>
      </c>
      <c r="E8" s="126" t="s">
        <v>12</v>
      </c>
      <c r="F8" s="126"/>
      <c r="G8" s="126"/>
      <c r="H8" s="126"/>
      <c r="I8" s="126"/>
      <c r="J8" s="485"/>
      <c r="K8" s="485"/>
      <c r="L8" s="485"/>
      <c r="M8" s="485"/>
      <c r="N8" s="485"/>
      <c r="O8" s="486"/>
      <c r="P8" s="220"/>
      <c r="S8" s="220"/>
    </row>
    <row r="9" spans="1:28" s="358" customFormat="1" ht="12.75" customHeight="1" thickBot="1" x14ac:dyDescent="0.25">
      <c r="A9" s="480"/>
      <c r="B9" s="483"/>
      <c r="C9" s="483"/>
      <c r="D9" s="483"/>
      <c r="E9" s="127">
        <v>2002</v>
      </c>
      <c r="F9" s="127">
        <v>2003</v>
      </c>
      <c r="G9" s="127">
        <v>2004</v>
      </c>
      <c r="H9" s="127">
        <v>2005</v>
      </c>
      <c r="I9" s="128">
        <v>2006</v>
      </c>
      <c r="J9" s="205">
        <v>2015</v>
      </c>
      <c r="K9" s="205">
        <v>2016</v>
      </c>
      <c r="L9" s="205">
        <v>2017</v>
      </c>
      <c r="M9" s="487">
        <v>2018</v>
      </c>
      <c r="N9" s="488"/>
      <c r="O9" s="489"/>
      <c r="P9" s="204"/>
      <c r="Q9" s="220"/>
      <c r="T9" s="220"/>
    </row>
    <row r="10" spans="1:28" s="358" customFormat="1" ht="36.75" thickBot="1" x14ac:dyDescent="0.25">
      <c r="A10" s="481"/>
      <c r="B10" s="484"/>
      <c r="C10" s="484"/>
      <c r="D10" s="484"/>
      <c r="E10" s="354" t="s">
        <v>13</v>
      </c>
      <c r="F10" s="354" t="s">
        <v>13</v>
      </c>
      <c r="G10" s="354" t="s">
        <v>13</v>
      </c>
      <c r="H10" s="354" t="s">
        <v>14</v>
      </c>
      <c r="I10" s="129" t="s">
        <v>71</v>
      </c>
      <c r="J10" s="206" t="s">
        <v>71</v>
      </c>
      <c r="K10" s="206" t="s">
        <v>71</v>
      </c>
      <c r="L10" s="206" t="s">
        <v>71</v>
      </c>
      <c r="M10" s="207" t="s">
        <v>72</v>
      </c>
      <c r="N10" s="208" t="s">
        <v>75</v>
      </c>
      <c r="O10" s="209" t="s">
        <v>78</v>
      </c>
      <c r="P10" s="130"/>
      <c r="Q10" s="220"/>
      <c r="T10" s="220"/>
    </row>
    <row r="11" spans="1:28" s="358" customFormat="1" ht="20.25" customHeight="1" thickBot="1" x14ac:dyDescent="0.25">
      <c r="A11" s="221"/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3"/>
      <c r="Q11" s="220"/>
      <c r="T11" s="220"/>
    </row>
    <row r="12" spans="1:28" s="358" customFormat="1" ht="12" x14ac:dyDescent="0.2">
      <c r="A12" s="131" t="s">
        <v>15</v>
      </c>
      <c r="B12" s="132" t="s">
        <v>5</v>
      </c>
      <c r="C12" s="132" t="s">
        <v>16</v>
      </c>
      <c r="D12" s="132" t="s">
        <v>17</v>
      </c>
      <c r="E12" s="133" t="s">
        <v>18</v>
      </c>
      <c r="F12" s="133" t="s">
        <v>18</v>
      </c>
      <c r="G12" s="133" t="s">
        <v>18</v>
      </c>
      <c r="H12" s="210">
        <v>150</v>
      </c>
      <c r="I12" s="211">
        <v>100</v>
      </c>
      <c r="J12" s="179">
        <v>75</v>
      </c>
      <c r="K12" s="179">
        <v>75</v>
      </c>
      <c r="L12" s="179">
        <v>75</v>
      </c>
      <c r="M12" s="212">
        <v>75</v>
      </c>
      <c r="N12" s="213">
        <f>75-7</f>
        <v>68</v>
      </c>
      <c r="O12" s="214">
        <v>68</v>
      </c>
      <c r="P12" s="134"/>
      <c r="Q12" s="220"/>
      <c r="T12" s="220" t="s">
        <v>238</v>
      </c>
      <c r="U12" s="358" t="s">
        <v>239</v>
      </c>
      <c r="V12" s="358" t="s">
        <v>240</v>
      </c>
      <c r="W12" s="358" t="s">
        <v>241</v>
      </c>
      <c r="Y12" s="358" t="s">
        <v>242</v>
      </c>
      <c r="Z12" s="358" t="s">
        <v>243</v>
      </c>
      <c r="AA12" s="358" t="s">
        <v>240</v>
      </c>
      <c r="AB12" s="358" t="s">
        <v>244</v>
      </c>
    </row>
    <row r="13" spans="1:28" s="358" customFormat="1" ht="12" x14ac:dyDescent="0.2">
      <c r="A13" s="131" t="s">
        <v>19</v>
      </c>
      <c r="B13" s="132" t="s">
        <v>5</v>
      </c>
      <c r="C13" s="132" t="s">
        <v>16</v>
      </c>
      <c r="D13" s="132" t="s">
        <v>17</v>
      </c>
      <c r="E13" s="133" t="s">
        <v>18</v>
      </c>
      <c r="F13" s="133" t="s">
        <v>18</v>
      </c>
      <c r="G13" s="133" t="s">
        <v>18</v>
      </c>
      <c r="H13" s="132">
        <v>130</v>
      </c>
      <c r="I13" s="168">
        <v>122</v>
      </c>
      <c r="J13" s="180">
        <v>405</v>
      </c>
      <c r="K13" s="180">
        <v>405</v>
      </c>
      <c r="L13" s="180">
        <v>405</v>
      </c>
      <c r="M13" s="181">
        <v>405</v>
      </c>
      <c r="N13" s="135">
        <v>405</v>
      </c>
      <c r="O13" s="136">
        <v>405</v>
      </c>
      <c r="P13" s="134"/>
      <c r="Q13" s="220"/>
      <c r="T13" s="220" t="s">
        <v>245</v>
      </c>
      <c r="U13" s="358" t="s">
        <v>239</v>
      </c>
      <c r="V13" s="358" t="s">
        <v>240</v>
      </c>
      <c r="W13" s="358" t="s">
        <v>241</v>
      </c>
      <c r="Y13" s="358" t="s">
        <v>246</v>
      </c>
      <c r="Z13" s="358" t="s">
        <v>243</v>
      </c>
      <c r="AB13" s="358" t="s">
        <v>247</v>
      </c>
    </row>
    <row r="14" spans="1:28" s="358" customFormat="1" ht="12" x14ac:dyDescent="0.2">
      <c r="A14" s="131" t="s">
        <v>20</v>
      </c>
      <c r="B14" s="132" t="s">
        <v>5</v>
      </c>
      <c r="C14" s="132" t="s">
        <v>21</v>
      </c>
      <c r="D14" s="132" t="s">
        <v>17</v>
      </c>
      <c r="E14" s="133" t="s">
        <v>18</v>
      </c>
      <c r="F14" s="133" t="s">
        <v>18</v>
      </c>
      <c r="G14" s="133" t="s">
        <v>18</v>
      </c>
      <c r="H14" s="133" t="s">
        <v>18</v>
      </c>
      <c r="I14" s="178" t="s">
        <v>73</v>
      </c>
      <c r="J14" s="182">
        <v>1</v>
      </c>
      <c r="K14" s="182">
        <v>0</v>
      </c>
      <c r="L14" s="182">
        <v>0</v>
      </c>
      <c r="M14" s="183">
        <v>0</v>
      </c>
      <c r="N14" s="137">
        <v>0</v>
      </c>
      <c r="O14" s="138">
        <v>0</v>
      </c>
      <c r="P14" s="139"/>
      <c r="Q14" s="220"/>
      <c r="T14" s="220" t="s">
        <v>248</v>
      </c>
      <c r="U14" s="358" t="s">
        <v>249</v>
      </c>
      <c r="V14" s="358" t="s">
        <v>240</v>
      </c>
      <c r="W14" s="358" t="s">
        <v>241</v>
      </c>
      <c r="Y14" s="358" t="s">
        <v>250</v>
      </c>
      <c r="Z14" s="358" t="s">
        <v>243</v>
      </c>
      <c r="AB14" s="358" t="s">
        <v>247</v>
      </c>
    </row>
    <row r="15" spans="1:28" s="358" customFormat="1" ht="12" x14ac:dyDescent="0.2">
      <c r="A15" s="131" t="s">
        <v>22</v>
      </c>
      <c r="B15" s="132" t="s">
        <v>5</v>
      </c>
      <c r="C15" s="132" t="s">
        <v>21</v>
      </c>
      <c r="D15" s="132" t="s">
        <v>17</v>
      </c>
      <c r="E15" s="133" t="s">
        <v>18</v>
      </c>
      <c r="F15" s="133" t="s">
        <v>18</v>
      </c>
      <c r="G15" s="133" t="s">
        <v>18</v>
      </c>
      <c r="H15" s="133" t="s">
        <v>18</v>
      </c>
      <c r="I15" s="178" t="s">
        <v>73</v>
      </c>
      <c r="J15" s="182">
        <v>0</v>
      </c>
      <c r="K15" s="182">
        <v>0</v>
      </c>
      <c r="L15" s="182">
        <v>0</v>
      </c>
      <c r="M15" s="183">
        <v>0</v>
      </c>
      <c r="N15" s="137">
        <v>0</v>
      </c>
      <c r="O15" s="140">
        <v>0</v>
      </c>
      <c r="P15" s="139"/>
      <c r="Q15" s="220"/>
      <c r="T15" s="220" t="s">
        <v>251</v>
      </c>
      <c r="U15" s="358" t="s">
        <v>249</v>
      </c>
      <c r="V15" s="358" t="s">
        <v>240</v>
      </c>
      <c r="W15" s="358" t="s">
        <v>241</v>
      </c>
      <c r="Y15" s="358" t="s">
        <v>252</v>
      </c>
      <c r="Z15" s="358" t="s">
        <v>243</v>
      </c>
      <c r="AA15" s="358" t="s">
        <v>240</v>
      </c>
      <c r="AB15" s="358" t="s">
        <v>253</v>
      </c>
    </row>
    <row r="16" spans="1:28" s="358" customFormat="1" ht="12" x14ac:dyDescent="0.2">
      <c r="A16" s="131" t="s">
        <v>22</v>
      </c>
      <c r="B16" s="132" t="s">
        <v>23</v>
      </c>
      <c r="C16" s="132" t="s">
        <v>21</v>
      </c>
      <c r="D16" s="132" t="s">
        <v>17</v>
      </c>
      <c r="E16" s="133" t="s">
        <v>18</v>
      </c>
      <c r="F16" s="133" t="s">
        <v>18</v>
      </c>
      <c r="G16" s="133" t="s">
        <v>18</v>
      </c>
      <c r="H16" s="133" t="s">
        <v>18</v>
      </c>
      <c r="I16" s="178" t="s">
        <v>73</v>
      </c>
      <c r="J16" s="182">
        <v>0</v>
      </c>
      <c r="K16" s="182">
        <v>0</v>
      </c>
      <c r="L16" s="182">
        <v>0</v>
      </c>
      <c r="M16" s="183">
        <v>0</v>
      </c>
      <c r="N16" s="137">
        <v>0</v>
      </c>
      <c r="O16" s="138">
        <v>0</v>
      </c>
      <c r="P16" s="139"/>
      <c r="Q16" s="220"/>
      <c r="T16" s="220" t="s">
        <v>254</v>
      </c>
      <c r="W16" s="358" t="s">
        <v>247</v>
      </c>
      <c r="Y16" s="358" t="s">
        <v>255</v>
      </c>
      <c r="Z16" s="358" t="s">
        <v>243</v>
      </c>
      <c r="AA16" s="358" t="s">
        <v>240</v>
      </c>
      <c r="AB16" s="358" t="s">
        <v>247</v>
      </c>
    </row>
    <row r="17" spans="1:28" s="358" customFormat="1" ht="12" x14ac:dyDescent="0.2">
      <c r="A17" s="131" t="s">
        <v>24</v>
      </c>
      <c r="B17" s="132" t="s">
        <v>23</v>
      </c>
      <c r="C17" s="132" t="s">
        <v>25</v>
      </c>
      <c r="D17" s="132" t="s">
        <v>17</v>
      </c>
      <c r="E17" s="141">
        <v>6026929</v>
      </c>
      <c r="F17" s="141">
        <v>4858726</v>
      </c>
      <c r="G17" s="141">
        <v>4801465</v>
      </c>
      <c r="H17" s="142">
        <v>5760000</v>
      </c>
      <c r="I17" s="184">
        <v>9200000</v>
      </c>
      <c r="J17" s="185">
        <v>5126009.0100000007</v>
      </c>
      <c r="K17" s="186">
        <v>3369154.7</v>
      </c>
      <c r="L17" s="359">
        <v>4261945.1900000004</v>
      </c>
      <c r="M17" s="215">
        <v>180968.03</v>
      </c>
      <c r="N17" s="143">
        <v>225661.81</v>
      </c>
      <c r="O17" s="144">
        <v>871902.4</v>
      </c>
      <c r="P17" s="145"/>
      <c r="Q17" s="360">
        <f>SUM(M17:O17)</f>
        <v>1278532.24</v>
      </c>
      <c r="R17" s="361">
        <f>+Q17+Q19</f>
        <v>11028354.630000001</v>
      </c>
      <c r="T17" s="220" t="s">
        <v>256</v>
      </c>
      <c r="W17" s="358" t="s">
        <v>247</v>
      </c>
      <c r="Y17" s="358" t="s">
        <v>257</v>
      </c>
      <c r="Z17" s="358" t="s">
        <v>243</v>
      </c>
      <c r="AA17" s="358" t="s">
        <v>240</v>
      </c>
      <c r="AB17" s="358" t="s">
        <v>247</v>
      </c>
    </row>
    <row r="18" spans="1:28" s="358" customFormat="1" ht="12" x14ac:dyDescent="0.2">
      <c r="A18" s="131" t="s">
        <v>26</v>
      </c>
      <c r="B18" s="132" t="s">
        <v>23</v>
      </c>
      <c r="C18" s="132" t="s">
        <v>16</v>
      </c>
      <c r="D18" s="132" t="s">
        <v>17</v>
      </c>
      <c r="E18" s="146">
        <v>14280</v>
      </c>
      <c r="F18" s="146">
        <v>14280</v>
      </c>
      <c r="G18" s="146">
        <v>14280</v>
      </c>
      <c r="H18" s="147">
        <v>14280</v>
      </c>
      <c r="I18" s="187">
        <v>14280</v>
      </c>
      <c r="J18" s="188">
        <v>0</v>
      </c>
      <c r="K18" s="188">
        <v>0</v>
      </c>
      <c r="L18" s="224">
        <v>0</v>
      </c>
      <c r="M18" s="189">
        <v>0</v>
      </c>
      <c r="N18" s="148">
        <v>0</v>
      </c>
      <c r="O18" s="149">
        <v>0</v>
      </c>
      <c r="P18" s="145"/>
      <c r="Q18" s="220"/>
      <c r="T18" s="220" t="s">
        <v>258</v>
      </c>
      <c r="U18" s="358" t="s">
        <v>249</v>
      </c>
      <c r="V18" s="358" t="s">
        <v>240</v>
      </c>
      <c r="W18" s="358" t="s">
        <v>241</v>
      </c>
      <c r="Y18" s="358" t="s">
        <v>259</v>
      </c>
      <c r="Z18" s="358" t="s">
        <v>243</v>
      </c>
      <c r="AA18" s="358" t="s">
        <v>240</v>
      </c>
      <c r="AB18" s="358" t="s">
        <v>244</v>
      </c>
    </row>
    <row r="19" spans="1:28" s="358" customFormat="1" ht="12" x14ac:dyDescent="0.2">
      <c r="A19" s="131" t="s">
        <v>27</v>
      </c>
      <c r="B19" s="132" t="s">
        <v>23</v>
      </c>
      <c r="C19" s="132" t="s">
        <v>21</v>
      </c>
      <c r="D19" s="132" t="s">
        <v>17</v>
      </c>
      <c r="E19" s="146">
        <v>20492</v>
      </c>
      <c r="F19" s="146">
        <v>971505</v>
      </c>
      <c r="G19" s="146">
        <v>3837</v>
      </c>
      <c r="H19" s="133" t="s">
        <v>18</v>
      </c>
      <c r="I19" s="190"/>
      <c r="J19" s="191">
        <v>255981</v>
      </c>
      <c r="K19" s="192">
        <v>137704</v>
      </c>
      <c r="L19" s="362">
        <v>1026762</v>
      </c>
      <c r="M19" s="193">
        <f>9836*3</f>
        <v>29508</v>
      </c>
      <c r="N19" s="150">
        <v>5261265.34</v>
      </c>
      <c r="O19" s="151">
        <v>4459049.05</v>
      </c>
      <c r="P19" s="152"/>
      <c r="Q19" s="363">
        <f>SUM(M19:O19)</f>
        <v>9749822.3900000006</v>
      </c>
      <c r="T19" s="220" t="s">
        <v>260</v>
      </c>
      <c r="U19" s="358" t="s">
        <v>249</v>
      </c>
      <c r="V19" s="358" t="s">
        <v>240</v>
      </c>
      <c r="W19" s="358" t="s">
        <v>241</v>
      </c>
      <c r="Y19" s="358" t="s">
        <v>261</v>
      </c>
      <c r="Z19" s="358" t="s">
        <v>243</v>
      </c>
      <c r="AA19" s="358" t="s">
        <v>240</v>
      </c>
      <c r="AB19" s="358" t="s">
        <v>244</v>
      </c>
    </row>
    <row r="20" spans="1:28" s="358" customFormat="1" thickBot="1" x14ac:dyDescent="0.25">
      <c r="A20" s="131"/>
      <c r="B20" s="132"/>
      <c r="C20" s="132"/>
      <c r="D20" s="132"/>
      <c r="E20" s="132"/>
      <c r="F20" s="132"/>
      <c r="G20" s="132"/>
      <c r="H20" s="132"/>
      <c r="I20" s="168"/>
      <c r="J20" s="194"/>
      <c r="K20" s="194"/>
      <c r="L20" s="194"/>
      <c r="M20" s="195"/>
      <c r="N20" s="153"/>
      <c r="O20" s="154" t="s">
        <v>134</v>
      </c>
      <c r="P20" s="134"/>
      <c r="Q20" s="220"/>
      <c r="T20" s="220" t="s">
        <v>262</v>
      </c>
      <c r="U20" s="358" t="s">
        <v>249</v>
      </c>
      <c r="V20" s="358" t="s">
        <v>240</v>
      </c>
      <c r="W20" s="358" t="s">
        <v>241</v>
      </c>
      <c r="Y20" s="358" t="s">
        <v>263</v>
      </c>
      <c r="Z20" s="358" t="s">
        <v>243</v>
      </c>
      <c r="AA20" s="358" t="s">
        <v>240</v>
      </c>
      <c r="AB20" s="358" t="s">
        <v>244</v>
      </c>
    </row>
    <row r="21" spans="1:28" s="358" customFormat="1" ht="18" customHeight="1" thickBot="1" x14ac:dyDescent="0.25">
      <c r="A21" s="225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7"/>
      <c r="Q21" s="220"/>
      <c r="T21" s="220" t="s">
        <v>264</v>
      </c>
      <c r="U21" s="358" t="s">
        <v>249</v>
      </c>
      <c r="V21" s="358" t="s">
        <v>240</v>
      </c>
      <c r="W21" s="358" t="s">
        <v>241</v>
      </c>
      <c r="Y21" s="358" t="s">
        <v>265</v>
      </c>
      <c r="Z21" s="358" t="s">
        <v>243</v>
      </c>
      <c r="AA21" s="358" t="s">
        <v>240</v>
      </c>
      <c r="AB21" s="358" t="s">
        <v>244</v>
      </c>
    </row>
    <row r="22" spans="1:28" s="358" customFormat="1" ht="12" x14ac:dyDescent="0.2">
      <c r="A22" s="155" t="s">
        <v>29</v>
      </c>
      <c r="B22" s="156"/>
      <c r="C22" s="156"/>
      <c r="D22" s="156"/>
      <c r="E22" s="156"/>
      <c r="F22" s="156"/>
      <c r="G22" s="156"/>
      <c r="H22" s="156"/>
      <c r="I22" s="156"/>
      <c r="J22" s="216"/>
      <c r="K22" s="216"/>
      <c r="L22" s="157"/>
      <c r="M22" s="157"/>
      <c r="N22" s="158"/>
      <c r="O22" s="159"/>
      <c r="P22" s="160"/>
      <c r="Q22" s="220"/>
      <c r="T22" s="220" t="s">
        <v>266</v>
      </c>
      <c r="U22" s="358" t="s">
        <v>249</v>
      </c>
      <c r="V22" s="358" t="s">
        <v>240</v>
      </c>
      <c r="W22" s="358" t="s">
        <v>241</v>
      </c>
      <c r="Y22" s="358" t="s">
        <v>267</v>
      </c>
      <c r="Z22" s="358" t="s">
        <v>243</v>
      </c>
      <c r="AA22" s="358" t="s">
        <v>240</v>
      </c>
      <c r="AB22" s="358" t="s">
        <v>244</v>
      </c>
    </row>
    <row r="23" spans="1:28" s="358" customFormat="1" ht="12" x14ac:dyDescent="0.2">
      <c r="A23" s="161" t="s">
        <v>30</v>
      </c>
      <c r="B23" s="132" t="s">
        <v>5</v>
      </c>
      <c r="C23" s="132" t="s">
        <v>31</v>
      </c>
      <c r="D23" s="132" t="s">
        <v>32</v>
      </c>
      <c r="E23" s="132">
        <v>33</v>
      </c>
      <c r="F23" s="132">
        <v>33</v>
      </c>
      <c r="G23" s="132">
        <v>48</v>
      </c>
      <c r="H23" s="132">
        <v>48</v>
      </c>
      <c r="I23" s="132">
        <v>47</v>
      </c>
      <c r="J23" s="168">
        <v>34</v>
      </c>
      <c r="K23" s="176">
        <f>+K24+K28+K29+K31+K35</f>
        <v>33</v>
      </c>
      <c r="L23" s="162">
        <f>+L24+L28+L29+L31</f>
        <v>30</v>
      </c>
      <c r="M23" s="162">
        <f>+M24+M28+M29+M31</f>
        <v>30</v>
      </c>
      <c r="N23" s="163">
        <f>17+9+2</f>
        <v>28</v>
      </c>
      <c r="O23" s="196">
        <v>28</v>
      </c>
      <c r="P23" s="134"/>
      <c r="Q23" s="220"/>
      <c r="T23" s="220" t="s">
        <v>268</v>
      </c>
      <c r="U23" s="358" t="s">
        <v>249</v>
      </c>
      <c r="V23" s="358" t="s">
        <v>240</v>
      </c>
      <c r="W23" s="358" t="s">
        <v>253</v>
      </c>
      <c r="Y23" s="358" t="s">
        <v>269</v>
      </c>
      <c r="Z23" s="358" t="s">
        <v>243</v>
      </c>
      <c r="AA23" s="358" t="s">
        <v>240</v>
      </c>
      <c r="AB23" s="358" t="s">
        <v>244</v>
      </c>
    </row>
    <row r="24" spans="1:28" s="358" customFormat="1" ht="12" x14ac:dyDescent="0.2">
      <c r="A24" s="161" t="s">
        <v>33</v>
      </c>
      <c r="B24" s="132" t="s">
        <v>5</v>
      </c>
      <c r="C24" s="132" t="s">
        <v>31</v>
      </c>
      <c r="D24" s="132" t="s">
        <v>32</v>
      </c>
      <c r="E24" s="132">
        <v>16</v>
      </c>
      <c r="F24" s="132">
        <v>16</v>
      </c>
      <c r="G24" s="132">
        <v>22</v>
      </c>
      <c r="H24" s="132">
        <v>22</v>
      </c>
      <c r="I24" s="132">
        <v>19</v>
      </c>
      <c r="J24" s="168">
        <v>17</v>
      </c>
      <c r="K24" s="136">
        <f>SUM(K25:K27)</f>
        <v>16</v>
      </c>
      <c r="L24" s="162">
        <f>+L25+L26+L27</f>
        <v>17</v>
      </c>
      <c r="M24" s="162">
        <f>+M25+M26+M27</f>
        <v>17</v>
      </c>
      <c r="N24" s="164">
        <v>17</v>
      </c>
      <c r="O24" s="164">
        <v>17</v>
      </c>
      <c r="P24" s="134"/>
      <c r="Q24" s="220"/>
      <c r="T24" s="220" t="s">
        <v>270</v>
      </c>
      <c r="U24" s="358" t="s">
        <v>249</v>
      </c>
      <c r="V24" s="358" t="s">
        <v>240</v>
      </c>
      <c r="W24" s="358" t="s">
        <v>241</v>
      </c>
      <c r="Y24" s="358" t="s">
        <v>271</v>
      </c>
      <c r="Z24" s="358" t="s">
        <v>243</v>
      </c>
      <c r="AA24" s="358" t="s">
        <v>240</v>
      </c>
      <c r="AB24" s="358" t="s">
        <v>244</v>
      </c>
    </row>
    <row r="25" spans="1:28" s="358" customFormat="1" ht="12" x14ac:dyDescent="0.2">
      <c r="A25" s="131" t="s">
        <v>34</v>
      </c>
      <c r="B25" s="132" t="s">
        <v>5</v>
      </c>
      <c r="C25" s="132" t="s">
        <v>31</v>
      </c>
      <c r="D25" s="132" t="s">
        <v>32</v>
      </c>
      <c r="E25" s="132">
        <v>1</v>
      </c>
      <c r="F25" s="132">
        <v>1</v>
      </c>
      <c r="G25" s="132">
        <v>1</v>
      </c>
      <c r="H25" s="132">
        <v>1</v>
      </c>
      <c r="I25" s="132">
        <v>1</v>
      </c>
      <c r="J25" s="168">
        <v>2</v>
      </c>
      <c r="K25" s="136">
        <v>2</v>
      </c>
      <c r="L25" s="162">
        <v>2</v>
      </c>
      <c r="M25" s="162">
        <v>2</v>
      </c>
      <c r="N25" s="164">
        <v>2</v>
      </c>
      <c r="O25" s="164">
        <v>2</v>
      </c>
      <c r="P25" s="134"/>
      <c r="Q25" s="220"/>
      <c r="T25" s="220" t="s">
        <v>272</v>
      </c>
      <c r="U25" s="358" t="s">
        <v>249</v>
      </c>
      <c r="V25" s="358" t="s">
        <v>273</v>
      </c>
      <c r="W25" s="358" t="s">
        <v>241</v>
      </c>
      <c r="Y25" s="358" t="s">
        <v>274</v>
      </c>
      <c r="Z25" s="358" t="s">
        <v>275</v>
      </c>
      <c r="AB25" s="358" t="s">
        <v>247</v>
      </c>
    </row>
    <row r="26" spans="1:28" s="358" customFormat="1" ht="12" x14ac:dyDescent="0.2">
      <c r="A26" s="131" t="s">
        <v>35</v>
      </c>
      <c r="B26" s="132" t="s">
        <v>5</v>
      </c>
      <c r="C26" s="132" t="s">
        <v>31</v>
      </c>
      <c r="D26" s="132" t="s">
        <v>32</v>
      </c>
      <c r="E26" s="132">
        <v>5</v>
      </c>
      <c r="F26" s="132">
        <v>5</v>
      </c>
      <c r="G26" s="132">
        <v>6</v>
      </c>
      <c r="H26" s="132">
        <v>6</v>
      </c>
      <c r="I26" s="132">
        <v>5</v>
      </c>
      <c r="J26" s="168">
        <v>2</v>
      </c>
      <c r="K26" s="136">
        <v>2</v>
      </c>
      <c r="L26" s="162">
        <v>2</v>
      </c>
      <c r="M26" s="162">
        <v>2</v>
      </c>
      <c r="N26" s="164">
        <v>2</v>
      </c>
      <c r="O26" s="164">
        <v>2</v>
      </c>
      <c r="P26" s="134"/>
      <c r="Q26" s="220"/>
      <c r="T26" s="220" t="s">
        <v>276</v>
      </c>
      <c r="U26" s="358" t="s">
        <v>249</v>
      </c>
      <c r="V26" s="358" t="s">
        <v>273</v>
      </c>
      <c r="W26" s="358" t="s">
        <v>241</v>
      </c>
      <c r="Y26" s="358" t="s">
        <v>277</v>
      </c>
      <c r="Z26" s="358" t="s">
        <v>243</v>
      </c>
      <c r="AA26" s="358" t="s">
        <v>278</v>
      </c>
      <c r="AB26" s="358" t="s">
        <v>247</v>
      </c>
    </row>
    <row r="27" spans="1:28" s="358" customFormat="1" ht="12" x14ac:dyDescent="0.2">
      <c r="A27" s="131" t="s">
        <v>36</v>
      </c>
      <c r="B27" s="132" t="s">
        <v>5</v>
      </c>
      <c r="C27" s="132" t="s">
        <v>31</v>
      </c>
      <c r="D27" s="132" t="s">
        <v>32</v>
      </c>
      <c r="E27" s="132">
        <v>10</v>
      </c>
      <c r="F27" s="132">
        <v>10</v>
      </c>
      <c r="G27" s="132">
        <v>15</v>
      </c>
      <c r="H27" s="132">
        <v>15</v>
      </c>
      <c r="I27" s="132">
        <v>13</v>
      </c>
      <c r="J27" s="168">
        <v>13</v>
      </c>
      <c r="K27" s="136">
        <v>12</v>
      </c>
      <c r="L27" s="162">
        <v>13</v>
      </c>
      <c r="M27" s="162">
        <v>13</v>
      </c>
      <c r="N27" s="164">
        <v>13</v>
      </c>
      <c r="O27" s="164">
        <v>13</v>
      </c>
      <c r="P27" s="134"/>
      <c r="Q27" s="220"/>
      <c r="T27" s="220" t="s">
        <v>279</v>
      </c>
      <c r="W27" s="358" t="s">
        <v>280</v>
      </c>
    </row>
    <row r="28" spans="1:28" s="358" customFormat="1" ht="12" x14ac:dyDescent="0.2">
      <c r="A28" s="161" t="s">
        <v>37</v>
      </c>
      <c r="B28" s="132" t="s">
        <v>5</v>
      </c>
      <c r="C28" s="132" t="s">
        <v>31</v>
      </c>
      <c r="D28" s="132" t="s">
        <v>32</v>
      </c>
      <c r="E28" s="132">
        <v>15</v>
      </c>
      <c r="F28" s="132">
        <v>15</v>
      </c>
      <c r="G28" s="132">
        <v>24</v>
      </c>
      <c r="H28" s="132">
        <v>24</v>
      </c>
      <c r="I28" s="132">
        <v>26</v>
      </c>
      <c r="J28" s="168">
        <v>15</v>
      </c>
      <c r="K28" s="136">
        <v>14</v>
      </c>
      <c r="L28" s="162">
        <v>12</v>
      </c>
      <c r="M28" s="162">
        <v>12</v>
      </c>
      <c r="N28" s="164">
        <v>9</v>
      </c>
      <c r="O28" s="164">
        <v>9</v>
      </c>
      <c r="P28" s="134"/>
      <c r="Q28" s="220"/>
      <c r="T28" s="220" t="s">
        <v>281</v>
      </c>
      <c r="U28" s="358" t="s">
        <v>282</v>
      </c>
      <c r="V28" s="358" t="s">
        <v>240</v>
      </c>
      <c r="W28" s="358" t="s">
        <v>241</v>
      </c>
    </row>
    <row r="29" spans="1:28" s="358" customFormat="1" ht="12" x14ac:dyDescent="0.2">
      <c r="A29" s="131" t="s">
        <v>38</v>
      </c>
      <c r="B29" s="132" t="s">
        <v>5</v>
      </c>
      <c r="C29" s="132" t="s">
        <v>31</v>
      </c>
      <c r="D29" s="132" t="s">
        <v>32</v>
      </c>
      <c r="E29" s="132">
        <v>2</v>
      </c>
      <c r="F29" s="132">
        <v>2</v>
      </c>
      <c r="G29" s="132">
        <v>2</v>
      </c>
      <c r="H29" s="132">
        <v>2</v>
      </c>
      <c r="I29" s="132">
        <v>2</v>
      </c>
      <c r="J29" s="168">
        <v>1</v>
      </c>
      <c r="K29" s="136">
        <v>1</v>
      </c>
      <c r="L29" s="162">
        <v>0</v>
      </c>
      <c r="M29" s="162">
        <v>0</v>
      </c>
      <c r="N29" s="164">
        <v>0</v>
      </c>
      <c r="O29" s="164">
        <v>0</v>
      </c>
      <c r="P29" s="134"/>
      <c r="Q29" s="220"/>
      <c r="T29" s="220" t="s">
        <v>283</v>
      </c>
      <c r="U29" s="358" t="s">
        <v>282</v>
      </c>
      <c r="V29" s="358" t="s">
        <v>240</v>
      </c>
      <c r="W29" s="358" t="s">
        <v>241</v>
      </c>
    </row>
    <row r="30" spans="1:28" s="358" customFormat="1" ht="12" x14ac:dyDescent="0.2">
      <c r="A30" s="131" t="s">
        <v>39</v>
      </c>
      <c r="B30" s="132" t="s">
        <v>5</v>
      </c>
      <c r="C30" s="132" t="s">
        <v>31</v>
      </c>
      <c r="D30" s="132" t="s">
        <v>32</v>
      </c>
      <c r="E30" s="132">
        <v>35</v>
      </c>
      <c r="F30" s="132">
        <v>33</v>
      </c>
      <c r="G30" s="132">
        <v>48</v>
      </c>
      <c r="H30" s="132">
        <v>48</v>
      </c>
      <c r="I30" s="132">
        <v>47</v>
      </c>
      <c r="J30" s="168">
        <v>34</v>
      </c>
      <c r="K30" s="136">
        <f>SUM(K25:K29)</f>
        <v>31</v>
      </c>
      <c r="L30" s="162">
        <v>30</v>
      </c>
      <c r="M30" s="162">
        <v>30</v>
      </c>
      <c r="N30" s="164">
        <v>28</v>
      </c>
      <c r="O30" s="164">
        <v>28</v>
      </c>
      <c r="P30" s="134"/>
      <c r="Q30" s="220"/>
      <c r="T30" s="220" t="s">
        <v>284</v>
      </c>
      <c r="U30" s="358" t="s">
        <v>249</v>
      </c>
      <c r="V30" s="358" t="s">
        <v>285</v>
      </c>
      <c r="W30" s="358" t="s">
        <v>241</v>
      </c>
    </row>
    <row r="31" spans="1:28" s="358" customFormat="1" ht="12" x14ac:dyDescent="0.2">
      <c r="A31" s="131" t="s">
        <v>40</v>
      </c>
      <c r="B31" s="132" t="s">
        <v>5</v>
      </c>
      <c r="C31" s="132" t="s">
        <v>31</v>
      </c>
      <c r="D31" s="132" t="s">
        <v>32</v>
      </c>
      <c r="E31" s="132">
        <v>1</v>
      </c>
      <c r="F31" s="132">
        <v>1</v>
      </c>
      <c r="G31" s="132">
        <v>1</v>
      </c>
      <c r="H31" s="132">
        <v>1</v>
      </c>
      <c r="I31" s="132">
        <v>1</v>
      </c>
      <c r="J31" s="168">
        <v>1</v>
      </c>
      <c r="K31" s="136">
        <v>1</v>
      </c>
      <c r="L31" s="162">
        <v>1</v>
      </c>
      <c r="M31" s="162">
        <v>1</v>
      </c>
      <c r="N31" s="164">
        <v>1</v>
      </c>
      <c r="O31" s="164">
        <v>1</v>
      </c>
      <c r="P31" s="134"/>
      <c r="Q31" s="220"/>
      <c r="T31" s="220" t="s">
        <v>286</v>
      </c>
      <c r="U31" s="358" t="s">
        <v>249</v>
      </c>
      <c r="V31" s="358" t="s">
        <v>285</v>
      </c>
      <c r="W31" s="358" t="s">
        <v>241</v>
      </c>
      <c r="Y31" s="358">
        <f>19+15</f>
        <v>34</v>
      </c>
    </row>
    <row r="32" spans="1:28" s="358" customFormat="1" ht="12" x14ac:dyDescent="0.2">
      <c r="A32" s="131" t="s">
        <v>41</v>
      </c>
      <c r="B32" s="132" t="s">
        <v>5</v>
      </c>
      <c r="C32" s="132" t="s">
        <v>31</v>
      </c>
      <c r="D32" s="132" t="s">
        <v>32</v>
      </c>
      <c r="E32" s="132">
        <v>6</v>
      </c>
      <c r="F32" s="132">
        <v>6</v>
      </c>
      <c r="G32" s="132">
        <v>28</v>
      </c>
      <c r="H32" s="132">
        <v>30</v>
      </c>
      <c r="I32" s="132">
        <v>30</v>
      </c>
      <c r="J32" s="168">
        <v>24</v>
      </c>
      <c r="K32" s="177">
        <v>23</v>
      </c>
      <c r="L32" s="162">
        <v>26</v>
      </c>
      <c r="M32" s="162">
        <v>26</v>
      </c>
      <c r="N32" s="163">
        <v>24</v>
      </c>
      <c r="O32" s="197">
        <v>24</v>
      </c>
      <c r="P32" s="134"/>
      <c r="Q32" s="220"/>
      <c r="T32" s="220"/>
    </row>
    <row r="33" spans="1:20" s="358" customFormat="1" ht="12" x14ac:dyDescent="0.2">
      <c r="A33" s="131" t="s">
        <v>42</v>
      </c>
      <c r="B33" s="132" t="s">
        <v>5</v>
      </c>
      <c r="C33" s="132" t="s">
        <v>31</v>
      </c>
      <c r="D33" s="132" t="s">
        <v>32</v>
      </c>
      <c r="E33" s="132">
        <v>22</v>
      </c>
      <c r="F33" s="132">
        <v>22</v>
      </c>
      <c r="G33" s="132">
        <v>2</v>
      </c>
      <c r="H33" s="132">
        <v>2</v>
      </c>
      <c r="I33" s="132">
        <v>3</v>
      </c>
      <c r="J33" s="168">
        <v>2</v>
      </c>
      <c r="K33" s="136">
        <v>2</v>
      </c>
      <c r="L33" s="162">
        <v>0</v>
      </c>
      <c r="M33" s="162">
        <v>0</v>
      </c>
      <c r="N33" s="163">
        <v>0</v>
      </c>
      <c r="O33" s="164">
        <v>0</v>
      </c>
      <c r="P33" s="134"/>
      <c r="Q33" s="220"/>
      <c r="R33" s="358">
        <f>33-1+1+1-2</f>
        <v>32</v>
      </c>
      <c r="T33" s="220"/>
    </row>
    <row r="34" spans="1:20" s="358" customFormat="1" ht="12" x14ac:dyDescent="0.2">
      <c r="A34" s="131" t="s">
        <v>43</v>
      </c>
      <c r="B34" s="132" t="s">
        <v>5</v>
      </c>
      <c r="C34" s="132" t="s">
        <v>31</v>
      </c>
      <c r="D34" s="132" t="s">
        <v>32</v>
      </c>
      <c r="E34" s="132">
        <v>2</v>
      </c>
      <c r="F34" s="132">
        <v>2</v>
      </c>
      <c r="G34" s="132">
        <v>4</v>
      </c>
      <c r="H34" s="132">
        <v>2</v>
      </c>
      <c r="I34" s="132">
        <v>3</v>
      </c>
      <c r="J34" s="168">
        <v>2</v>
      </c>
      <c r="K34" s="136">
        <v>3</v>
      </c>
      <c r="L34" s="162">
        <v>3</v>
      </c>
      <c r="M34" s="162">
        <v>3</v>
      </c>
      <c r="N34" s="163">
        <v>3</v>
      </c>
      <c r="O34" s="164">
        <v>3</v>
      </c>
      <c r="P34" s="134"/>
      <c r="Q34" s="220"/>
      <c r="T34" s="220"/>
    </row>
    <row r="35" spans="1:20" s="358" customFormat="1" ht="12" x14ac:dyDescent="0.2">
      <c r="A35" s="131" t="s">
        <v>44</v>
      </c>
      <c r="B35" s="132" t="s">
        <v>5</v>
      </c>
      <c r="C35" s="132" t="s">
        <v>31</v>
      </c>
      <c r="D35" s="132" t="s">
        <v>32</v>
      </c>
      <c r="E35" s="132">
        <v>2</v>
      </c>
      <c r="F35" s="132">
        <v>2</v>
      </c>
      <c r="G35" s="132">
        <v>13</v>
      </c>
      <c r="H35" s="132">
        <v>13</v>
      </c>
      <c r="I35" s="132">
        <v>13</v>
      </c>
      <c r="J35" s="168">
        <v>1</v>
      </c>
      <c r="K35" s="136">
        <v>1</v>
      </c>
      <c r="L35" s="162">
        <v>3</v>
      </c>
      <c r="M35" s="162">
        <v>3</v>
      </c>
      <c r="N35" s="163">
        <v>2</v>
      </c>
      <c r="O35" s="164">
        <v>2</v>
      </c>
      <c r="P35" s="134"/>
      <c r="Q35" s="220"/>
      <c r="T35" s="220"/>
    </row>
    <row r="36" spans="1:20" s="358" customFormat="1" ht="12" x14ac:dyDescent="0.2">
      <c r="A36" s="131" t="s">
        <v>45</v>
      </c>
      <c r="B36" s="132" t="s">
        <v>5</v>
      </c>
      <c r="C36" s="132" t="s">
        <v>31</v>
      </c>
      <c r="D36" s="132" t="s">
        <v>32</v>
      </c>
      <c r="E36" s="132">
        <v>0</v>
      </c>
      <c r="F36" s="132">
        <v>0</v>
      </c>
      <c r="G36" s="132">
        <v>0</v>
      </c>
      <c r="H36" s="132">
        <v>0</v>
      </c>
      <c r="I36" s="132">
        <v>0</v>
      </c>
      <c r="J36" s="168">
        <v>0</v>
      </c>
      <c r="K36" s="136">
        <v>0</v>
      </c>
      <c r="L36" s="162">
        <v>0</v>
      </c>
      <c r="M36" s="162">
        <v>0</v>
      </c>
      <c r="N36" s="163">
        <v>0</v>
      </c>
      <c r="O36" s="164">
        <v>0</v>
      </c>
      <c r="P36" s="134"/>
      <c r="Q36" s="220"/>
      <c r="T36" s="220"/>
    </row>
    <row r="37" spans="1:20" s="358" customFormat="1" x14ac:dyDescent="0.2">
      <c r="A37" s="131" t="s">
        <v>46</v>
      </c>
      <c r="B37" s="132" t="s">
        <v>5</v>
      </c>
      <c r="C37" s="132"/>
      <c r="D37" s="132" t="s">
        <v>32</v>
      </c>
      <c r="E37" s="132">
        <v>2</v>
      </c>
      <c r="F37" s="132">
        <v>2</v>
      </c>
      <c r="G37" s="132">
        <v>2</v>
      </c>
      <c r="H37" s="132">
        <v>2</v>
      </c>
      <c r="I37" s="132">
        <v>0</v>
      </c>
      <c r="J37" s="168">
        <v>0</v>
      </c>
      <c r="K37" s="136">
        <v>0</v>
      </c>
      <c r="L37" s="162">
        <v>0</v>
      </c>
      <c r="M37" s="162">
        <v>0</v>
      </c>
      <c r="N37" s="163">
        <v>0</v>
      </c>
      <c r="O37" s="164">
        <v>0</v>
      </c>
      <c r="P37" s="134"/>
      <c r="Q37" s="356"/>
      <c r="T37" s="220"/>
    </row>
    <row r="38" spans="1:20" s="358" customFormat="1" x14ac:dyDescent="0.2">
      <c r="A38" s="155" t="s">
        <v>47</v>
      </c>
      <c r="B38" s="156"/>
      <c r="C38" s="156"/>
      <c r="D38" s="156"/>
      <c r="E38" s="156"/>
      <c r="F38" s="156"/>
      <c r="G38" s="156"/>
      <c r="H38" s="156"/>
      <c r="I38" s="156"/>
      <c r="J38" s="217"/>
      <c r="K38" s="167"/>
      <c r="L38" s="165"/>
      <c r="M38" s="165"/>
      <c r="N38" s="166"/>
      <c r="O38" s="167"/>
      <c r="P38" s="160"/>
      <c r="Q38" s="356"/>
      <c r="T38" s="220"/>
    </row>
    <row r="39" spans="1:20" s="358" customFormat="1" x14ac:dyDescent="0.2">
      <c r="A39" s="161" t="s">
        <v>48</v>
      </c>
      <c r="B39" s="132" t="s">
        <v>5</v>
      </c>
      <c r="C39" s="132" t="s">
        <v>31</v>
      </c>
      <c r="D39" s="132" t="s">
        <v>17</v>
      </c>
      <c r="E39" s="132">
        <v>0</v>
      </c>
      <c r="F39" s="132">
        <v>0</v>
      </c>
      <c r="G39" s="132">
        <v>0</v>
      </c>
      <c r="H39" s="132">
        <v>0</v>
      </c>
      <c r="I39" s="132">
        <v>0</v>
      </c>
      <c r="J39" s="168">
        <v>0</v>
      </c>
      <c r="K39" s="136">
        <v>0</v>
      </c>
      <c r="L39" s="162">
        <v>0</v>
      </c>
      <c r="M39" s="162">
        <v>0</v>
      </c>
      <c r="N39" s="169">
        <v>0</v>
      </c>
      <c r="O39" s="136">
        <v>0</v>
      </c>
      <c r="P39" s="134"/>
      <c r="Q39" s="356"/>
      <c r="T39" s="220"/>
    </row>
    <row r="40" spans="1:20" s="358" customFormat="1" x14ac:dyDescent="0.2">
      <c r="A40" s="161" t="s">
        <v>49</v>
      </c>
      <c r="B40" s="132" t="s">
        <v>5</v>
      </c>
      <c r="C40" s="132" t="s">
        <v>31</v>
      </c>
      <c r="D40" s="132" t="s">
        <v>32</v>
      </c>
      <c r="E40" s="132">
        <v>77</v>
      </c>
      <c r="F40" s="132">
        <v>77</v>
      </c>
      <c r="G40" s="132">
        <v>83</v>
      </c>
      <c r="H40" s="132">
        <v>111</v>
      </c>
      <c r="I40" s="132">
        <v>99</v>
      </c>
      <c r="J40" s="168">
        <v>109</v>
      </c>
      <c r="K40" s="136">
        <v>109</v>
      </c>
      <c r="L40" s="162">
        <v>109</v>
      </c>
      <c r="M40" s="162">
        <v>109</v>
      </c>
      <c r="N40" s="163">
        <v>109</v>
      </c>
      <c r="O40" s="136">
        <v>109</v>
      </c>
      <c r="P40" s="134"/>
      <c r="Q40" s="356"/>
      <c r="T40" s="220"/>
    </row>
    <row r="41" spans="1:20" s="358" customFormat="1" x14ac:dyDescent="0.2">
      <c r="A41" s="131" t="s">
        <v>50</v>
      </c>
      <c r="B41" s="132" t="s">
        <v>5</v>
      </c>
      <c r="C41" s="132" t="s">
        <v>31</v>
      </c>
      <c r="D41" s="132" t="s">
        <v>32</v>
      </c>
      <c r="E41" s="132">
        <v>58</v>
      </c>
      <c r="F41" s="132">
        <v>58</v>
      </c>
      <c r="G41" s="132">
        <v>64</v>
      </c>
      <c r="H41" s="132">
        <v>87</v>
      </c>
      <c r="I41" s="132">
        <v>80</v>
      </c>
      <c r="J41" s="168">
        <v>78</v>
      </c>
      <c r="K41" s="136">
        <f>78+14+26</f>
        <v>118</v>
      </c>
      <c r="L41" s="162">
        <v>118</v>
      </c>
      <c r="M41" s="162">
        <v>118</v>
      </c>
      <c r="N41" s="163">
        <v>118</v>
      </c>
      <c r="O41" s="136">
        <v>118</v>
      </c>
      <c r="P41" s="134"/>
      <c r="Q41" s="356"/>
      <c r="T41" s="220"/>
    </row>
    <row r="42" spans="1:20" s="358" customFormat="1" ht="13.5" thickBot="1" x14ac:dyDescent="0.25">
      <c r="A42" s="170" t="s">
        <v>51</v>
      </c>
      <c r="B42" s="171" t="s">
        <v>5</v>
      </c>
      <c r="C42" s="171" t="s">
        <v>31</v>
      </c>
      <c r="D42" s="171" t="s">
        <v>32</v>
      </c>
      <c r="E42" s="171">
        <v>19</v>
      </c>
      <c r="F42" s="171">
        <v>19</v>
      </c>
      <c r="G42" s="171">
        <v>19</v>
      </c>
      <c r="H42" s="171">
        <v>24</v>
      </c>
      <c r="I42" s="171">
        <v>19</v>
      </c>
      <c r="J42" s="172">
        <v>31</v>
      </c>
      <c r="K42" s="154">
        <f>31+4</f>
        <v>35</v>
      </c>
      <c r="L42" s="173">
        <v>35</v>
      </c>
      <c r="M42" s="173">
        <v>35</v>
      </c>
      <c r="N42" s="174">
        <v>35</v>
      </c>
      <c r="O42" s="154">
        <v>35</v>
      </c>
      <c r="P42" s="175"/>
      <c r="Q42" s="356"/>
      <c r="T42" s="220"/>
    </row>
    <row r="43" spans="1:20" x14ac:dyDescent="0.2">
      <c r="M43" s="364"/>
      <c r="N43" s="364"/>
    </row>
  </sheetData>
  <mergeCells count="7">
    <mergeCell ref="A1:O1"/>
    <mergeCell ref="A8:A10"/>
    <mergeCell ref="B8:B10"/>
    <mergeCell ref="C8:C10"/>
    <mergeCell ref="D8:D10"/>
    <mergeCell ref="J8:O8"/>
    <mergeCell ref="M9:O9"/>
  </mergeCells>
  <printOptions horizontalCentered="1"/>
  <pageMargins left="0.43307086614173229" right="0.47244094488188981" top="0.47244094488188981" bottom="0.15748031496062992" header="0" footer="0"/>
  <pageSetup paperSize="9" scale="8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E1" workbookViewId="0">
      <selection activeCell="I11" sqref="I11"/>
    </sheetView>
  </sheetViews>
  <sheetFormatPr baseColWidth="10" defaultRowHeight="15" x14ac:dyDescent="0.25"/>
  <cols>
    <col min="1" max="1" width="12.5703125" style="396" customWidth="1"/>
    <col min="2" max="2" width="52.140625" style="396" bestFit="1" customWidth="1"/>
    <col min="3" max="3" width="10" style="396" customWidth="1"/>
    <col min="4" max="4" width="11" style="396" customWidth="1"/>
    <col min="5" max="6" width="17.140625" style="396" customWidth="1"/>
    <col min="7" max="7" width="18.7109375" style="396" customWidth="1"/>
    <col min="8" max="8" width="17.85546875" style="396" customWidth="1"/>
    <col min="9" max="9" width="18.140625" style="396" customWidth="1"/>
    <col min="10" max="11" width="17.5703125" style="396" bestFit="1" customWidth="1"/>
    <col min="12" max="12" width="18.28515625" style="396" bestFit="1" customWidth="1"/>
    <col min="13" max="13" width="17.5703125" style="396" bestFit="1" customWidth="1"/>
    <col min="14" max="14" width="17.5703125" style="396" customWidth="1"/>
    <col min="15" max="16384" width="11.42578125" style="396"/>
  </cols>
  <sheetData>
    <row r="1" spans="1:14" x14ac:dyDescent="0.25">
      <c r="A1" s="493" t="s">
        <v>136</v>
      </c>
      <c r="B1" s="494"/>
      <c r="C1" s="495" t="s">
        <v>4</v>
      </c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7"/>
    </row>
    <row r="2" spans="1:14" x14ac:dyDescent="0.25">
      <c r="A2" s="493" t="s">
        <v>85</v>
      </c>
      <c r="B2" s="494"/>
      <c r="C2" s="498"/>
      <c r="D2" s="499"/>
      <c r="E2" s="499"/>
      <c r="F2" s="499"/>
      <c r="G2" s="499"/>
      <c r="H2" s="499"/>
      <c r="I2" s="499"/>
      <c r="J2" s="499"/>
      <c r="K2" s="499"/>
      <c r="L2" s="499"/>
      <c r="M2" s="499"/>
      <c r="N2" s="500"/>
    </row>
    <row r="3" spans="1:14" x14ac:dyDescent="0.25">
      <c r="A3" s="493" t="s">
        <v>137</v>
      </c>
      <c r="B3" s="494"/>
      <c r="C3" s="501" t="s">
        <v>138</v>
      </c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3"/>
    </row>
    <row r="4" spans="1:14" x14ac:dyDescent="0.25">
      <c r="A4" s="492" t="s">
        <v>86</v>
      </c>
      <c r="B4" s="504"/>
      <c r="C4" s="506" t="s">
        <v>87</v>
      </c>
      <c r="D4" s="506" t="s">
        <v>88</v>
      </c>
      <c r="E4" s="490">
        <v>2016</v>
      </c>
      <c r="F4" s="490">
        <v>2017</v>
      </c>
      <c r="G4" s="490">
        <v>2018</v>
      </c>
      <c r="H4" s="495">
        <v>2018</v>
      </c>
      <c r="I4" s="496"/>
      <c r="J4" s="496"/>
      <c r="K4" s="496"/>
      <c r="L4" s="512">
        <v>2018</v>
      </c>
      <c r="M4" s="490">
        <v>2019</v>
      </c>
      <c r="N4" s="490">
        <v>2020</v>
      </c>
    </row>
    <row r="5" spans="1:14" x14ac:dyDescent="0.25">
      <c r="A5" s="505"/>
      <c r="B5" s="504"/>
      <c r="C5" s="507"/>
      <c r="D5" s="508"/>
      <c r="E5" s="491"/>
      <c r="F5" s="491"/>
      <c r="G5" s="491"/>
      <c r="H5" s="501"/>
      <c r="I5" s="502"/>
      <c r="J5" s="502"/>
      <c r="K5" s="502"/>
      <c r="L5" s="512"/>
      <c r="M5" s="491"/>
      <c r="N5" s="491"/>
    </row>
    <row r="6" spans="1:14" ht="25.5" x14ac:dyDescent="0.25">
      <c r="A6" s="505"/>
      <c r="B6" s="504"/>
      <c r="C6" s="507"/>
      <c r="D6" s="508"/>
      <c r="E6" s="397" t="s">
        <v>89</v>
      </c>
      <c r="F6" s="397" t="s">
        <v>89</v>
      </c>
      <c r="G6" s="397" t="s">
        <v>90</v>
      </c>
      <c r="H6" s="397" t="s">
        <v>91</v>
      </c>
      <c r="I6" s="397" t="s">
        <v>92</v>
      </c>
      <c r="J6" s="397" t="s">
        <v>93</v>
      </c>
      <c r="K6" s="397" t="s">
        <v>94</v>
      </c>
      <c r="L6" s="397" t="s">
        <v>89</v>
      </c>
      <c r="M6" s="397" t="s">
        <v>90</v>
      </c>
      <c r="N6" s="397" t="s">
        <v>90</v>
      </c>
    </row>
    <row r="7" spans="1:14" x14ac:dyDescent="0.25">
      <c r="A7" s="492" t="s">
        <v>95</v>
      </c>
      <c r="B7" s="398" t="s">
        <v>96</v>
      </c>
      <c r="C7" s="399" t="s">
        <v>5</v>
      </c>
      <c r="D7" s="399" t="s">
        <v>52</v>
      </c>
      <c r="E7" s="400">
        <v>25895055</v>
      </c>
      <c r="F7" s="400">
        <v>26095018</v>
      </c>
      <c r="G7" s="401">
        <v>28704519.800000001</v>
      </c>
      <c r="H7" s="402">
        <v>6353954</v>
      </c>
      <c r="I7" s="403">
        <v>6200963</v>
      </c>
      <c r="J7" s="403">
        <v>6700164</v>
      </c>
      <c r="K7" s="404">
        <v>6555980</v>
      </c>
      <c r="L7" s="404">
        <v>25811061</v>
      </c>
      <c r="M7" s="404">
        <v>37912950.025500014</v>
      </c>
      <c r="N7" s="404">
        <v>37912950.025500014</v>
      </c>
    </row>
    <row r="8" spans="1:14" x14ac:dyDescent="0.25">
      <c r="A8" s="492"/>
      <c r="B8" s="398" t="s">
        <v>97</v>
      </c>
      <c r="C8" s="399" t="s">
        <v>23</v>
      </c>
      <c r="D8" s="399" t="s">
        <v>52</v>
      </c>
      <c r="E8" s="400">
        <v>1411708908.4000001</v>
      </c>
      <c r="F8" s="400">
        <v>1684508702.76</v>
      </c>
      <c r="G8" s="404">
        <v>2004565356.2844</v>
      </c>
      <c r="H8" s="404">
        <v>461901552.74000001</v>
      </c>
      <c r="I8" s="404">
        <v>490755772.63999999</v>
      </c>
      <c r="J8" s="404">
        <v>533986272.70000005</v>
      </c>
      <c r="K8" s="404">
        <v>556336978.60000002</v>
      </c>
      <c r="L8" s="404">
        <v>2042980576.6799998</v>
      </c>
      <c r="M8" s="404">
        <v>2927319592.45824</v>
      </c>
      <c r="N8" s="404">
        <v>2927319592.45824</v>
      </c>
    </row>
    <row r="9" spans="1:14" x14ac:dyDescent="0.25">
      <c r="A9" s="492"/>
      <c r="B9" s="398" t="s">
        <v>98</v>
      </c>
      <c r="C9" s="399" t="s">
        <v>23</v>
      </c>
      <c r="D9" s="399" t="s">
        <v>52</v>
      </c>
      <c r="E9" s="400">
        <v>84792293</v>
      </c>
      <c r="F9" s="400">
        <v>126562714</v>
      </c>
      <c r="G9" s="404">
        <v>126562714</v>
      </c>
      <c r="H9" s="405">
        <v>31779180</v>
      </c>
      <c r="I9" s="404">
        <v>34406767</v>
      </c>
      <c r="J9" s="406">
        <v>42110865</v>
      </c>
      <c r="K9" s="404">
        <f>12323830+12934890+14175780</f>
        <v>39434500</v>
      </c>
      <c r="L9" s="404">
        <v>147731312</v>
      </c>
      <c r="M9" s="404">
        <v>112137807.49249998</v>
      </c>
      <c r="N9" s="404">
        <v>112137807.49249998</v>
      </c>
    </row>
    <row r="10" spans="1:14" x14ac:dyDescent="0.25">
      <c r="A10" s="492"/>
      <c r="B10" s="407" t="s">
        <v>99</v>
      </c>
      <c r="C10" s="408" t="s">
        <v>5</v>
      </c>
      <c r="D10" s="408" t="s">
        <v>52</v>
      </c>
      <c r="E10" s="409">
        <v>593</v>
      </c>
      <c r="F10" s="409">
        <v>615</v>
      </c>
      <c r="G10" s="409">
        <v>615</v>
      </c>
      <c r="H10" s="410">
        <v>639</v>
      </c>
      <c r="I10" s="409">
        <v>639</v>
      </c>
      <c r="J10" s="409">
        <v>639</v>
      </c>
      <c r="K10" s="409">
        <v>639</v>
      </c>
      <c r="L10" s="409">
        <v>639</v>
      </c>
      <c r="M10" s="409">
        <v>652.18053299999997</v>
      </c>
      <c r="N10" s="409">
        <v>676</v>
      </c>
    </row>
    <row r="11" spans="1:14" x14ac:dyDescent="0.25">
      <c r="A11" s="492"/>
      <c r="B11" s="398" t="s">
        <v>100</v>
      </c>
      <c r="C11" s="399" t="s">
        <v>23</v>
      </c>
      <c r="D11" s="399" t="s">
        <v>52</v>
      </c>
      <c r="E11" s="400">
        <v>837529502</v>
      </c>
      <c r="F11" s="400">
        <v>1021760739</v>
      </c>
      <c r="G11" s="404">
        <v>1021760739</v>
      </c>
      <c r="H11" s="404">
        <v>268062267</v>
      </c>
      <c r="I11" s="404">
        <v>285046462</v>
      </c>
      <c r="J11" s="411">
        <v>319404850</v>
      </c>
      <c r="K11" s="411">
        <v>321924205</v>
      </c>
      <c r="L11" s="404">
        <v>1194437784</v>
      </c>
      <c r="M11" s="404">
        <v>1223541754.5599999</v>
      </c>
      <c r="N11" s="404">
        <v>1223541754.5599999</v>
      </c>
    </row>
    <row r="12" spans="1:14" x14ac:dyDescent="0.25">
      <c r="A12" s="492"/>
      <c r="B12" s="398" t="s">
        <v>101</v>
      </c>
      <c r="C12" s="399" t="s">
        <v>102</v>
      </c>
      <c r="D12" s="399" t="s">
        <v>52</v>
      </c>
      <c r="E12" s="400">
        <v>1412360.0370994941</v>
      </c>
      <c r="F12" s="400">
        <v>1661399.5756097562</v>
      </c>
      <c r="G12" s="404">
        <v>1661399.5756097562</v>
      </c>
      <c r="H12" s="404">
        <v>419502.76525821595</v>
      </c>
      <c r="I12" s="412">
        <v>446082.10015649453</v>
      </c>
      <c r="J12" s="412">
        <v>499851.09546165884</v>
      </c>
      <c r="K12" s="412">
        <v>503793.74804381846</v>
      </c>
      <c r="L12" s="404">
        <v>1869229.7089201878</v>
      </c>
      <c r="M12" s="404">
        <v>2024384.2092293699</v>
      </c>
      <c r="N12" s="404">
        <v>2024384.2092293699</v>
      </c>
    </row>
    <row r="13" spans="1:14" x14ac:dyDescent="0.25">
      <c r="A13" s="492"/>
      <c r="B13" s="407" t="s">
        <v>103</v>
      </c>
      <c r="C13" s="408" t="s">
        <v>5</v>
      </c>
      <c r="D13" s="408" t="s">
        <v>52</v>
      </c>
      <c r="E13" s="409">
        <v>1566</v>
      </c>
      <c r="F13" s="409">
        <v>1151</v>
      </c>
      <c r="G13" s="413">
        <v>1160</v>
      </c>
      <c r="H13" s="413">
        <v>1148</v>
      </c>
      <c r="I13" s="409">
        <v>1148</v>
      </c>
      <c r="J13" s="409">
        <v>1148</v>
      </c>
      <c r="K13" s="409">
        <v>1148</v>
      </c>
      <c r="L13" s="409">
        <v>1148</v>
      </c>
      <c r="M13" s="409">
        <v>1276</v>
      </c>
      <c r="N13" s="409">
        <v>1403.6000000000001</v>
      </c>
    </row>
    <row r="14" spans="1:14" x14ac:dyDescent="0.25">
      <c r="A14" s="492"/>
      <c r="B14" s="398" t="s">
        <v>104</v>
      </c>
      <c r="C14" s="399" t="s">
        <v>23</v>
      </c>
      <c r="D14" s="399" t="s">
        <v>52</v>
      </c>
      <c r="E14" s="414">
        <v>2125924826</v>
      </c>
      <c r="F14" s="414">
        <v>2151216586</v>
      </c>
      <c r="G14" s="404">
        <v>2384841323.8366637</v>
      </c>
      <c r="H14" s="411">
        <v>546507702</v>
      </c>
      <c r="I14" s="411">
        <v>586872415</v>
      </c>
      <c r="J14" s="411">
        <v>647564875</v>
      </c>
      <c r="K14" s="411">
        <v>616965467</v>
      </c>
      <c r="L14" s="411">
        <v>2397910459</v>
      </c>
      <c r="M14" s="411">
        <v>2623325456.2203302</v>
      </c>
      <c r="N14" s="404">
        <v>2885658001.8423634</v>
      </c>
    </row>
    <row r="15" spans="1:14" x14ac:dyDescent="0.25">
      <c r="A15" s="492"/>
      <c r="B15" s="398" t="s">
        <v>105</v>
      </c>
      <c r="C15" s="399" t="s">
        <v>102</v>
      </c>
      <c r="D15" s="399" t="s">
        <v>7</v>
      </c>
      <c r="E15" s="414">
        <v>1265714.92666907</v>
      </c>
      <c r="F15" s="414">
        <v>1868997.9026933101</v>
      </c>
      <c r="G15" s="404">
        <v>2055897.6929626411</v>
      </c>
      <c r="H15" s="411">
        <v>476052.00522648083</v>
      </c>
      <c r="I15" s="411">
        <v>511212.9050522648</v>
      </c>
      <c r="J15" s="411">
        <v>564080.90156794421</v>
      </c>
      <c r="K15" s="411">
        <v>537426.36498257844</v>
      </c>
      <c r="L15" s="411">
        <v>2088772.1768292682</v>
      </c>
      <c r="M15" s="411">
        <v>2055897.6929626414</v>
      </c>
      <c r="N15" s="404">
        <v>2055897.6929626411</v>
      </c>
    </row>
    <row r="16" spans="1:14" x14ac:dyDescent="0.25">
      <c r="A16" s="492"/>
      <c r="B16" s="398" t="s">
        <v>106</v>
      </c>
      <c r="C16" s="399" t="s">
        <v>5</v>
      </c>
      <c r="D16" s="415" t="s">
        <v>52</v>
      </c>
      <c r="E16" s="400">
        <v>0</v>
      </c>
      <c r="F16" s="400">
        <v>0</v>
      </c>
      <c r="G16" s="400">
        <v>0</v>
      </c>
      <c r="H16" s="416">
        <v>0</v>
      </c>
      <c r="I16" s="400">
        <v>0</v>
      </c>
      <c r="J16" s="415">
        <v>0</v>
      </c>
      <c r="K16" s="415">
        <v>0</v>
      </c>
      <c r="L16" s="417">
        <v>0</v>
      </c>
      <c r="M16" s="415">
        <v>0</v>
      </c>
      <c r="N16" s="404">
        <v>0</v>
      </c>
    </row>
    <row r="17" spans="1:14" x14ac:dyDescent="0.25">
      <c r="A17" s="492"/>
      <c r="B17" s="398" t="s">
        <v>107</v>
      </c>
      <c r="C17" s="399" t="s">
        <v>5</v>
      </c>
      <c r="D17" s="399" t="s">
        <v>52</v>
      </c>
      <c r="E17" s="400">
        <v>20</v>
      </c>
      <c r="F17" s="400">
        <v>19</v>
      </c>
      <c r="G17" s="400">
        <v>19</v>
      </c>
      <c r="H17" s="416">
        <v>3</v>
      </c>
      <c r="I17" s="400">
        <v>5</v>
      </c>
      <c r="J17" s="400">
        <v>5</v>
      </c>
      <c r="K17" s="400">
        <v>6</v>
      </c>
      <c r="L17" s="417">
        <v>19</v>
      </c>
      <c r="M17" s="400">
        <v>20</v>
      </c>
      <c r="N17" s="400">
        <v>20</v>
      </c>
    </row>
    <row r="18" spans="1:14" x14ac:dyDescent="0.25">
      <c r="A18" s="492"/>
      <c r="B18" s="398" t="s">
        <v>108</v>
      </c>
      <c r="C18" s="418" t="s">
        <v>23</v>
      </c>
      <c r="D18" s="418" t="s">
        <v>52</v>
      </c>
      <c r="E18" s="419">
        <v>1752290.7400000002</v>
      </c>
      <c r="F18" s="419">
        <v>4086359.05</v>
      </c>
      <c r="G18" s="404">
        <v>4106790.8452499993</v>
      </c>
      <c r="H18" s="404">
        <v>551146.9</v>
      </c>
      <c r="I18" s="404">
        <v>288457.75</v>
      </c>
      <c r="J18" s="412">
        <v>2287822.77</v>
      </c>
      <c r="K18" s="412">
        <v>1619566.18</v>
      </c>
      <c r="L18" s="417">
        <v>4746993.5999999996</v>
      </c>
      <c r="M18" s="420">
        <v>4494994.9550000001</v>
      </c>
      <c r="N18" s="404">
        <v>4944494.4505000003</v>
      </c>
    </row>
    <row r="19" spans="1:14" x14ac:dyDescent="0.25">
      <c r="A19" s="492"/>
      <c r="B19" s="398" t="s">
        <v>109</v>
      </c>
      <c r="C19" s="399" t="s">
        <v>5</v>
      </c>
      <c r="D19" s="399" t="s">
        <v>52</v>
      </c>
      <c r="E19" s="400">
        <v>345</v>
      </c>
      <c r="F19" s="400">
        <v>351</v>
      </c>
      <c r="G19" s="419">
        <v>360</v>
      </c>
      <c r="H19" s="416">
        <v>80</v>
      </c>
      <c r="I19" s="400">
        <v>75</v>
      </c>
      <c r="J19" s="400">
        <v>100</v>
      </c>
      <c r="K19" s="400">
        <v>80</v>
      </c>
      <c r="L19" s="417">
        <v>335</v>
      </c>
      <c r="M19" s="400">
        <v>400</v>
      </c>
      <c r="N19" s="400">
        <v>410</v>
      </c>
    </row>
    <row r="20" spans="1:14" x14ac:dyDescent="0.25">
      <c r="A20" s="492"/>
      <c r="B20" s="398" t="s">
        <v>110</v>
      </c>
      <c r="C20" s="399" t="s">
        <v>5</v>
      </c>
      <c r="D20" s="399" t="s">
        <v>52</v>
      </c>
      <c r="E20" s="400">
        <v>337</v>
      </c>
      <c r="F20" s="400">
        <v>353</v>
      </c>
      <c r="G20" s="419">
        <v>380</v>
      </c>
      <c r="H20" s="416">
        <v>95</v>
      </c>
      <c r="I20" s="400">
        <v>100</v>
      </c>
      <c r="J20" s="400">
        <v>95</v>
      </c>
      <c r="K20" s="400">
        <v>100</v>
      </c>
      <c r="L20" s="417">
        <v>390</v>
      </c>
      <c r="M20" s="400">
        <v>390</v>
      </c>
      <c r="N20" s="400">
        <v>400</v>
      </c>
    </row>
    <row r="21" spans="1:14" x14ac:dyDescent="0.25">
      <c r="A21" s="509" t="s">
        <v>28</v>
      </c>
      <c r="B21" s="407" t="s">
        <v>111</v>
      </c>
      <c r="C21" s="408"/>
      <c r="D21" s="421"/>
      <c r="E21" s="408"/>
      <c r="F21" s="408"/>
      <c r="G21" s="422"/>
      <c r="H21" s="423"/>
      <c r="I21" s="408"/>
      <c r="J21" s="408"/>
      <c r="K21" s="408"/>
      <c r="L21" s="408"/>
      <c r="M21" s="408"/>
      <c r="N21" s="408"/>
    </row>
    <row r="22" spans="1:14" x14ac:dyDescent="0.25">
      <c r="A22" s="509"/>
      <c r="B22" s="398" t="s">
        <v>112</v>
      </c>
      <c r="C22" s="418" t="s">
        <v>5</v>
      </c>
      <c r="D22" s="418" t="s">
        <v>52</v>
      </c>
      <c r="E22" s="419">
        <v>645</v>
      </c>
      <c r="F22" s="419">
        <v>602</v>
      </c>
      <c r="G22" s="419">
        <v>550</v>
      </c>
      <c r="H22" s="424">
        <v>584</v>
      </c>
      <c r="I22" s="400">
        <v>581</v>
      </c>
      <c r="J22" s="419">
        <v>571</v>
      </c>
      <c r="K22" s="419">
        <v>580</v>
      </c>
      <c r="L22" s="419">
        <v>580</v>
      </c>
      <c r="M22" s="419">
        <v>520</v>
      </c>
      <c r="N22" s="419">
        <v>480</v>
      </c>
    </row>
    <row r="23" spans="1:14" x14ac:dyDescent="0.25">
      <c r="A23" s="509"/>
      <c r="B23" s="398" t="s">
        <v>113</v>
      </c>
      <c r="C23" s="418" t="s">
        <v>5</v>
      </c>
      <c r="D23" s="418" t="s">
        <v>52</v>
      </c>
      <c r="E23" s="419">
        <v>71</v>
      </c>
      <c r="F23" s="419">
        <v>70</v>
      </c>
      <c r="G23" s="419">
        <v>66</v>
      </c>
      <c r="H23" s="424">
        <v>70</v>
      </c>
      <c r="I23" s="400">
        <v>70</v>
      </c>
      <c r="J23" s="419">
        <v>70</v>
      </c>
      <c r="K23" s="419">
        <v>70</v>
      </c>
      <c r="L23" s="419">
        <v>70</v>
      </c>
      <c r="M23" s="419">
        <v>62</v>
      </c>
      <c r="N23" s="419">
        <v>58</v>
      </c>
    </row>
    <row r="24" spans="1:14" x14ac:dyDescent="0.25">
      <c r="A24" s="509"/>
      <c r="B24" s="398" t="s">
        <v>114</v>
      </c>
      <c r="C24" s="418" t="s">
        <v>5</v>
      </c>
      <c r="D24" s="418" t="s">
        <v>52</v>
      </c>
      <c r="E24" s="419">
        <v>114</v>
      </c>
      <c r="F24" s="419">
        <v>112</v>
      </c>
      <c r="G24" s="419">
        <v>100</v>
      </c>
      <c r="H24" s="424">
        <v>108</v>
      </c>
      <c r="I24" s="400">
        <v>107</v>
      </c>
      <c r="J24" s="419">
        <v>106</v>
      </c>
      <c r="K24" s="419">
        <v>106</v>
      </c>
      <c r="L24" s="419">
        <v>106</v>
      </c>
      <c r="M24" s="419">
        <v>88</v>
      </c>
      <c r="N24" s="419">
        <v>76</v>
      </c>
    </row>
    <row r="25" spans="1:14" x14ac:dyDescent="0.25">
      <c r="A25" s="509"/>
      <c r="B25" s="398" t="s">
        <v>115</v>
      </c>
      <c r="C25" s="418" t="s">
        <v>5</v>
      </c>
      <c r="D25" s="418" t="s">
        <v>52</v>
      </c>
      <c r="E25" s="419">
        <v>531</v>
      </c>
      <c r="F25" s="419">
        <v>461</v>
      </c>
      <c r="G25" s="419">
        <v>450</v>
      </c>
      <c r="H25" s="424">
        <v>476</v>
      </c>
      <c r="I25" s="400">
        <v>474</v>
      </c>
      <c r="J25" s="419">
        <v>448</v>
      </c>
      <c r="K25" s="419">
        <v>459</v>
      </c>
      <c r="L25" s="419">
        <v>459</v>
      </c>
      <c r="M25" s="419">
        <v>432</v>
      </c>
      <c r="N25" s="419">
        <v>404</v>
      </c>
    </row>
    <row r="26" spans="1:14" x14ac:dyDescent="0.25">
      <c r="A26" s="509"/>
      <c r="B26" s="398" t="s">
        <v>116</v>
      </c>
      <c r="C26" s="418" t="s">
        <v>5</v>
      </c>
      <c r="D26" s="418" t="s">
        <v>52</v>
      </c>
      <c r="E26" s="419">
        <v>663</v>
      </c>
      <c r="F26" s="419">
        <v>602</v>
      </c>
      <c r="G26" s="419">
        <v>564.4</v>
      </c>
      <c r="H26" s="424">
        <v>599</v>
      </c>
      <c r="I26" s="424">
        <v>598</v>
      </c>
      <c r="J26" s="424">
        <v>585</v>
      </c>
      <c r="K26" s="419">
        <v>580</v>
      </c>
      <c r="L26" s="419">
        <v>580</v>
      </c>
      <c r="M26" s="419">
        <v>534</v>
      </c>
      <c r="N26" s="419">
        <v>493</v>
      </c>
    </row>
    <row r="27" spans="1:14" x14ac:dyDescent="0.25">
      <c r="A27" s="509"/>
      <c r="B27" s="398" t="s">
        <v>117</v>
      </c>
      <c r="C27" s="418" t="s">
        <v>5</v>
      </c>
      <c r="D27" s="418" t="s">
        <v>52</v>
      </c>
      <c r="E27" s="419">
        <v>4</v>
      </c>
      <c r="F27" s="419">
        <v>4</v>
      </c>
      <c r="G27" s="419">
        <v>3.6</v>
      </c>
      <c r="H27" s="424">
        <v>4</v>
      </c>
      <c r="I27" s="400">
        <v>4</v>
      </c>
      <c r="J27" s="419">
        <v>3</v>
      </c>
      <c r="K27" s="419">
        <v>3</v>
      </c>
      <c r="L27" s="419">
        <v>3</v>
      </c>
      <c r="M27" s="419">
        <v>4</v>
      </c>
      <c r="N27" s="419">
        <v>4</v>
      </c>
    </row>
    <row r="28" spans="1:14" x14ac:dyDescent="0.25">
      <c r="A28" s="509"/>
      <c r="B28" s="398" t="s">
        <v>118</v>
      </c>
      <c r="C28" s="418" t="s">
        <v>5</v>
      </c>
      <c r="D28" s="418" t="s">
        <v>52</v>
      </c>
      <c r="E28" s="419">
        <v>630</v>
      </c>
      <c r="F28" s="419">
        <v>573</v>
      </c>
      <c r="G28" s="419">
        <v>536</v>
      </c>
      <c r="H28" s="424">
        <v>570</v>
      </c>
      <c r="I28" s="400">
        <v>567</v>
      </c>
      <c r="J28" s="419">
        <v>554</v>
      </c>
      <c r="K28" s="419">
        <v>552</v>
      </c>
      <c r="L28" s="419">
        <v>552</v>
      </c>
      <c r="M28" s="419">
        <v>502</v>
      </c>
      <c r="N28" s="419">
        <v>463</v>
      </c>
    </row>
    <row r="29" spans="1:14" x14ac:dyDescent="0.25">
      <c r="A29" s="509"/>
      <c r="B29" s="398" t="s">
        <v>119</v>
      </c>
      <c r="C29" s="418" t="s">
        <v>5</v>
      </c>
      <c r="D29" s="418" t="s">
        <v>52</v>
      </c>
      <c r="E29" s="419">
        <v>15</v>
      </c>
      <c r="F29" s="419">
        <v>14</v>
      </c>
      <c r="G29" s="419">
        <v>14</v>
      </c>
      <c r="H29" s="424">
        <v>14</v>
      </c>
      <c r="I29" s="400">
        <v>14</v>
      </c>
      <c r="J29" s="419">
        <v>14</v>
      </c>
      <c r="K29" s="419">
        <v>13</v>
      </c>
      <c r="L29" s="419">
        <v>13</v>
      </c>
      <c r="M29" s="419">
        <v>18</v>
      </c>
      <c r="N29" s="419">
        <v>16.8</v>
      </c>
    </row>
    <row r="30" spans="1:14" x14ac:dyDescent="0.25">
      <c r="A30" s="509"/>
      <c r="B30" s="398" t="s">
        <v>120</v>
      </c>
      <c r="C30" s="418" t="s">
        <v>5</v>
      </c>
      <c r="D30" s="418" t="s">
        <v>52</v>
      </c>
      <c r="E30" s="419">
        <v>2</v>
      </c>
      <c r="F30" s="419">
        <v>1</v>
      </c>
      <c r="G30" s="419">
        <v>0.9</v>
      </c>
      <c r="H30" s="424">
        <v>1</v>
      </c>
      <c r="I30" s="400">
        <v>1</v>
      </c>
      <c r="J30" s="419">
        <v>1</v>
      </c>
      <c r="K30" s="419">
        <v>1</v>
      </c>
      <c r="L30" s="419">
        <v>1</v>
      </c>
      <c r="M30" s="419">
        <v>1</v>
      </c>
      <c r="N30" s="419">
        <v>1</v>
      </c>
    </row>
    <row r="31" spans="1:14" x14ac:dyDescent="0.25">
      <c r="A31" s="509"/>
      <c r="B31" s="398" t="s">
        <v>121</v>
      </c>
      <c r="C31" s="418" t="s">
        <v>5</v>
      </c>
      <c r="D31" s="418" t="s">
        <v>52</v>
      </c>
      <c r="E31" s="419">
        <v>10</v>
      </c>
      <c r="F31" s="419">
        <v>9</v>
      </c>
      <c r="G31" s="419">
        <v>9</v>
      </c>
      <c r="H31" s="424">
        <v>9</v>
      </c>
      <c r="I31" s="400">
        <v>11</v>
      </c>
      <c r="J31" s="419">
        <v>12</v>
      </c>
      <c r="K31" s="419">
        <v>12</v>
      </c>
      <c r="L31" s="419">
        <v>12</v>
      </c>
      <c r="M31" s="419">
        <v>8</v>
      </c>
      <c r="N31" s="419">
        <v>7</v>
      </c>
    </row>
    <row r="32" spans="1:14" x14ac:dyDescent="0.25">
      <c r="A32" s="509"/>
      <c r="B32" s="398" t="s">
        <v>122</v>
      </c>
      <c r="C32" s="418" t="s">
        <v>5</v>
      </c>
      <c r="D32" s="418" t="s">
        <v>52</v>
      </c>
      <c r="E32" s="419">
        <v>2</v>
      </c>
      <c r="F32" s="419">
        <v>1</v>
      </c>
      <c r="G32" s="419">
        <v>0.9</v>
      </c>
      <c r="H32" s="424">
        <v>1</v>
      </c>
      <c r="I32" s="400">
        <v>1</v>
      </c>
      <c r="J32" s="419">
        <v>1</v>
      </c>
      <c r="K32" s="419">
        <v>2</v>
      </c>
      <c r="L32" s="419">
        <v>2</v>
      </c>
      <c r="M32" s="419">
        <v>1</v>
      </c>
      <c r="N32" s="419">
        <v>1</v>
      </c>
    </row>
    <row r="33" spans="1:14" x14ac:dyDescent="0.25">
      <c r="A33" s="509"/>
      <c r="B33" s="407" t="s">
        <v>123</v>
      </c>
      <c r="C33" s="408"/>
      <c r="D33" s="421"/>
      <c r="E33" s="409"/>
      <c r="F33" s="409"/>
      <c r="G33" s="409"/>
      <c r="H33" s="423"/>
      <c r="I33" s="409"/>
      <c r="J33" s="409"/>
      <c r="K33" s="409"/>
      <c r="L33" s="409"/>
      <c r="M33" s="409"/>
      <c r="N33" s="409"/>
    </row>
    <row r="34" spans="1:14" x14ac:dyDescent="0.25">
      <c r="A34" s="509"/>
      <c r="B34" s="398" t="s">
        <v>124</v>
      </c>
      <c r="C34" s="399" t="s">
        <v>5</v>
      </c>
      <c r="D34" s="399" t="s">
        <v>52</v>
      </c>
      <c r="E34" s="400">
        <v>13</v>
      </c>
      <c r="F34" s="400">
        <v>13</v>
      </c>
      <c r="G34" s="400">
        <v>15</v>
      </c>
      <c r="H34" s="400">
        <v>13</v>
      </c>
      <c r="I34" s="400">
        <v>13</v>
      </c>
      <c r="J34" s="400">
        <v>14</v>
      </c>
      <c r="K34" s="400">
        <v>14</v>
      </c>
      <c r="L34" s="400">
        <v>14</v>
      </c>
      <c r="M34" s="400">
        <v>16</v>
      </c>
      <c r="N34" s="400">
        <v>17</v>
      </c>
    </row>
    <row r="35" spans="1:14" x14ac:dyDescent="0.25">
      <c r="A35" s="510"/>
      <c r="B35" s="398" t="s">
        <v>125</v>
      </c>
      <c r="C35" s="399" t="s">
        <v>5</v>
      </c>
      <c r="D35" s="399" t="s">
        <v>52</v>
      </c>
      <c r="E35" s="400">
        <v>749</v>
      </c>
      <c r="F35" s="400">
        <v>931</v>
      </c>
      <c r="G35" s="400">
        <v>1091</v>
      </c>
      <c r="H35" s="400">
        <v>934</v>
      </c>
      <c r="I35" s="400">
        <v>916</v>
      </c>
      <c r="J35" s="400">
        <v>936</v>
      </c>
      <c r="K35" s="400">
        <v>936</v>
      </c>
      <c r="L35" s="400">
        <v>936</v>
      </c>
      <c r="M35" s="400">
        <v>1196.02</v>
      </c>
      <c r="N35" s="400">
        <v>1311.2156000000002</v>
      </c>
    </row>
    <row r="36" spans="1:14" x14ac:dyDescent="0.25">
      <c r="A36" s="510"/>
      <c r="B36" s="398" t="s">
        <v>126</v>
      </c>
      <c r="C36" s="399" t="s">
        <v>5</v>
      </c>
      <c r="D36" s="399" t="s">
        <v>52</v>
      </c>
      <c r="E36" s="400">
        <v>570</v>
      </c>
      <c r="F36" s="400">
        <v>737</v>
      </c>
      <c r="G36" s="400">
        <v>887</v>
      </c>
      <c r="H36" s="400">
        <v>737</v>
      </c>
      <c r="I36" s="400">
        <v>728</v>
      </c>
      <c r="J36" s="400">
        <v>728</v>
      </c>
      <c r="K36" s="400">
        <v>728</v>
      </c>
      <c r="L36" s="400">
        <v>728</v>
      </c>
      <c r="M36" s="400">
        <v>975.7</v>
      </c>
      <c r="N36" s="400">
        <v>1073.2700000000002</v>
      </c>
    </row>
    <row r="37" spans="1:14" x14ac:dyDescent="0.25">
      <c r="A37" s="510"/>
      <c r="B37" s="398" t="s">
        <v>127</v>
      </c>
      <c r="C37" s="399" t="s">
        <v>5</v>
      </c>
      <c r="D37" s="399" t="s">
        <v>52</v>
      </c>
      <c r="E37" s="400">
        <v>179</v>
      </c>
      <c r="F37" s="400">
        <v>194</v>
      </c>
      <c r="G37" s="400">
        <v>204</v>
      </c>
      <c r="H37" s="400">
        <v>197</v>
      </c>
      <c r="I37" s="400">
        <v>188</v>
      </c>
      <c r="J37" s="400">
        <v>208</v>
      </c>
      <c r="K37" s="400">
        <v>208</v>
      </c>
      <c r="L37" s="400">
        <v>208</v>
      </c>
      <c r="M37" s="400">
        <v>220.32000000000002</v>
      </c>
      <c r="N37" s="400">
        <v>237.94560000000004</v>
      </c>
    </row>
    <row r="38" spans="1:14" x14ac:dyDescent="0.25">
      <c r="A38" s="510"/>
      <c r="B38" s="407" t="s">
        <v>128</v>
      </c>
      <c r="C38" s="408"/>
      <c r="D38" s="421"/>
      <c r="E38" s="409"/>
      <c r="F38" s="409"/>
      <c r="G38" s="409"/>
      <c r="H38" s="423"/>
      <c r="I38" s="409"/>
      <c r="J38" s="409"/>
      <c r="K38" s="409"/>
      <c r="L38" s="409"/>
      <c r="M38" s="409"/>
      <c r="N38" s="409"/>
    </row>
    <row r="39" spans="1:14" x14ac:dyDescent="0.25">
      <c r="A39" s="510"/>
      <c r="B39" s="398" t="s">
        <v>129</v>
      </c>
      <c r="C39" s="399" t="s">
        <v>23</v>
      </c>
      <c r="D39" s="399" t="s">
        <v>52</v>
      </c>
      <c r="E39" s="404">
        <v>4670804061</v>
      </c>
      <c r="F39" s="404">
        <v>4595871918</v>
      </c>
      <c r="G39" s="404">
        <v>5780250395</v>
      </c>
      <c r="H39" s="404">
        <v>5780250395</v>
      </c>
      <c r="I39" s="404">
        <v>5780250395</v>
      </c>
      <c r="J39" s="404">
        <v>5780250395</v>
      </c>
      <c r="K39" s="404">
        <v>5780250395</v>
      </c>
      <c r="L39" s="404">
        <v>5780250395</v>
      </c>
      <c r="M39" s="404">
        <v>5895855402.9000006</v>
      </c>
      <c r="N39" s="404">
        <v>6013772510.9580011</v>
      </c>
    </row>
    <row r="40" spans="1:14" x14ac:dyDescent="0.25">
      <c r="A40" s="510"/>
      <c r="B40" s="398" t="s">
        <v>130</v>
      </c>
      <c r="C40" s="399" t="s">
        <v>23</v>
      </c>
      <c r="D40" s="399" t="s">
        <v>52</v>
      </c>
      <c r="E40" s="404">
        <v>4670804061</v>
      </c>
      <c r="F40" s="404">
        <v>5173531150.3100004</v>
      </c>
      <c r="G40" s="404">
        <v>5780250395</v>
      </c>
      <c r="H40" s="404">
        <v>5780250395</v>
      </c>
      <c r="I40" s="404">
        <v>5780250395</v>
      </c>
      <c r="J40" s="404">
        <v>5979598733.5600004</v>
      </c>
      <c r="K40" s="404">
        <v>5979598733.5600004</v>
      </c>
      <c r="L40" s="404">
        <v>5979598733.5600004</v>
      </c>
      <c r="M40" s="404">
        <v>5895855402.9000006</v>
      </c>
      <c r="N40" s="404">
        <v>6013772510.9580011</v>
      </c>
    </row>
    <row r="41" spans="1:14" x14ac:dyDescent="0.25">
      <c r="A41" s="510"/>
      <c r="B41" s="398" t="s">
        <v>131</v>
      </c>
      <c r="C41" s="399" t="s">
        <v>23</v>
      </c>
      <c r="D41" s="399" t="s">
        <v>52</v>
      </c>
      <c r="E41" s="404">
        <v>4508173862.9099998</v>
      </c>
      <c r="F41" s="404">
        <v>5068514801.5900002</v>
      </c>
      <c r="G41" s="404">
        <v>5780250395</v>
      </c>
      <c r="H41" s="404">
        <v>1131557820.05</v>
      </c>
      <c r="I41" s="404">
        <v>1407065760.7500002</v>
      </c>
      <c r="J41" s="404">
        <v>1514455115.1299996</v>
      </c>
      <c r="K41" s="404">
        <v>1446948816.5500004</v>
      </c>
      <c r="L41" s="404">
        <v>5615245001.8199997</v>
      </c>
      <c r="M41" s="404">
        <v>5895855402.9000006</v>
      </c>
      <c r="N41" s="404">
        <v>6013772510.9580011</v>
      </c>
    </row>
    <row r="42" spans="1:14" ht="15.75" thickBot="1" x14ac:dyDescent="0.3">
      <c r="A42" s="511"/>
      <c r="B42" s="398" t="s">
        <v>132</v>
      </c>
      <c r="C42" s="399" t="s">
        <v>6</v>
      </c>
      <c r="D42" s="399" t="s">
        <v>52</v>
      </c>
      <c r="E42" s="425">
        <v>0.96518154134361578</v>
      </c>
      <c r="F42" s="425">
        <v>0.97970122423758721</v>
      </c>
      <c r="G42" s="425">
        <v>1</v>
      </c>
      <c r="H42" s="425">
        <v>0.19576276851757388</v>
      </c>
      <c r="I42" s="425">
        <v>0.24342643736803035</v>
      </c>
      <c r="J42" s="425">
        <v>0.25327035853262969</v>
      </c>
      <c r="K42" s="425">
        <v>0.24198092230321752</v>
      </c>
      <c r="L42" s="425">
        <v>0.93906719364042013</v>
      </c>
      <c r="M42" s="400" t="s">
        <v>149</v>
      </c>
      <c r="N42" s="404">
        <v>0</v>
      </c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abSelected="1" zoomScale="110" zoomScaleNormal="110" workbookViewId="0">
      <selection activeCell="I11" sqref="I11"/>
    </sheetView>
  </sheetViews>
  <sheetFormatPr baseColWidth="10" defaultRowHeight="14.65" customHeight="1" x14ac:dyDescent="0.2"/>
  <cols>
    <col min="1" max="1" width="5.85546875" style="198" customWidth="1"/>
    <col min="2" max="2" width="45.28515625" style="234" customWidth="1"/>
    <col min="3" max="3" width="10.7109375" style="235" customWidth="1"/>
    <col min="4" max="4" width="10.7109375" style="236" customWidth="1"/>
    <col min="5" max="5" width="8.7109375" style="236" customWidth="1"/>
    <col min="6" max="7" width="9.28515625" style="236" customWidth="1"/>
    <col min="8" max="8" width="8.5703125" style="236" customWidth="1"/>
    <col min="9" max="9" width="10.140625" style="237" customWidth="1"/>
    <col min="10" max="10" width="9.85546875" style="237" customWidth="1"/>
    <col min="11" max="11" width="10.85546875" style="237" customWidth="1"/>
    <col min="12" max="12" width="15.140625" style="235" customWidth="1"/>
    <col min="13" max="255" width="11.42578125" style="198"/>
    <col min="256" max="256" width="5.85546875" style="198" customWidth="1"/>
    <col min="257" max="257" width="45.28515625" style="198" customWidth="1"/>
    <col min="258" max="259" width="10.7109375" style="198" customWidth="1"/>
    <col min="260" max="260" width="8.7109375" style="198" customWidth="1"/>
    <col min="261" max="262" width="9.28515625" style="198" customWidth="1"/>
    <col min="263" max="263" width="8.5703125" style="198" customWidth="1"/>
    <col min="264" max="264" width="10.140625" style="198" customWidth="1"/>
    <col min="265" max="265" width="9.85546875" style="198" customWidth="1"/>
    <col min="266" max="266" width="10.85546875" style="198" customWidth="1"/>
    <col min="267" max="267" width="15.140625" style="198" customWidth="1"/>
    <col min="268" max="511" width="11.42578125" style="198"/>
    <col min="512" max="512" width="5.85546875" style="198" customWidth="1"/>
    <col min="513" max="513" width="45.28515625" style="198" customWidth="1"/>
    <col min="514" max="515" width="10.7109375" style="198" customWidth="1"/>
    <col min="516" max="516" width="8.7109375" style="198" customWidth="1"/>
    <col min="517" max="518" width="9.28515625" style="198" customWidth="1"/>
    <col min="519" max="519" width="8.5703125" style="198" customWidth="1"/>
    <col min="520" max="520" width="10.140625" style="198" customWidth="1"/>
    <col min="521" max="521" width="9.85546875" style="198" customWidth="1"/>
    <col min="522" max="522" width="10.85546875" style="198" customWidth="1"/>
    <col min="523" max="523" width="15.140625" style="198" customWidth="1"/>
    <col min="524" max="767" width="11.42578125" style="198"/>
    <col min="768" max="768" width="5.85546875" style="198" customWidth="1"/>
    <col min="769" max="769" width="45.28515625" style="198" customWidth="1"/>
    <col min="770" max="771" width="10.7109375" style="198" customWidth="1"/>
    <col min="772" max="772" width="8.7109375" style="198" customWidth="1"/>
    <col min="773" max="774" width="9.28515625" style="198" customWidth="1"/>
    <col min="775" max="775" width="8.5703125" style="198" customWidth="1"/>
    <col min="776" max="776" width="10.140625" style="198" customWidth="1"/>
    <col min="777" max="777" width="9.85546875" style="198" customWidth="1"/>
    <col min="778" max="778" width="10.85546875" style="198" customWidth="1"/>
    <col min="779" max="779" width="15.140625" style="198" customWidth="1"/>
    <col min="780" max="1023" width="11.42578125" style="198"/>
    <col min="1024" max="1024" width="5.85546875" style="198" customWidth="1"/>
    <col min="1025" max="1025" width="45.28515625" style="198" customWidth="1"/>
    <col min="1026" max="1027" width="10.7109375" style="198" customWidth="1"/>
    <col min="1028" max="1028" width="8.7109375" style="198" customWidth="1"/>
    <col min="1029" max="1030" width="9.28515625" style="198" customWidth="1"/>
    <col min="1031" max="1031" width="8.5703125" style="198" customWidth="1"/>
    <col min="1032" max="1032" width="10.140625" style="198" customWidth="1"/>
    <col min="1033" max="1033" width="9.85546875" style="198" customWidth="1"/>
    <col min="1034" max="1034" width="10.85546875" style="198" customWidth="1"/>
    <col min="1035" max="1035" width="15.140625" style="198" customWidth="1"/>
    <col min="1036" max="1279" width="11.42578125" style="198"/>
    <col min="1280" max="1280" width="5.85546875" style="198" customWidth="1"/>
    <col min="1281" max="1281" width="45.28515625" style="198" customWidth="1"/>
    <col min="1282" max="1283" width="10.7109375" style="198" customWidth="1"/>
    <col min="1284" max="1284" width="8.7109375" style="198" customWidth="1"/>
    <col min="1285" max="1286" width="9.28515625" style="198" customWidth="1"/>
    <col min="1287" max="1287" width="8.5703125" style="198" customWidth="1"/>
    <col min="1288" max="1288" width="10.140625" style="198" customWidth="1"/>
    <col min="1289" max="1289" width="9.85546875" style="198" customWidth="1"/>
    <col min="1290" max="1290" width="10.85546875" style="198" customWidth="1"/>
    <col min="1291" max="1291" width="15.140625" style="198" customWidth="1"/>
    <col min="1292" max="1535" width="11.42578125" style="198"/>
    <col min="1536" max="1536" width="5.85546875" style="198" customWidth="1"/>
    <col min="1537" max="1537" width="45.28515625" style="198" customWidth="1"/>
    <col min="1538" max="1539" width="10.7109375" style="198" customWidth="1"/>
    <col min="1540" max="1540" width="8.7109375" style="198" customWidth="1"/>
    <col min="1541" max="1542" width="9.28515625" style="198" customWidth="1"/>
    <col min="1543" max="1543" width="8.5703125" style="198" customWidth="1"/>
    <col min="1544" max="1544" width="10.140625" style="198" customWidth="1"/>
    <col min="1545" max="1545" width="9.85546875" style="198" customWidth="1"/>
    <col min="1546" max="1546" width="10.85546875" style="198" customWidth="1"/>
    <col min="1547" max="1547" width="15.140625" style="198" customWidth="1"/>
    <col min="1548" max="1791" width="11.42578125" style="198"/>
    <col min="1792" max="1792" width="5.85546875" style="198" customWidth="1"/>
    <col min="1793" max="1793" width="45.28515625" style="198" customWidth="1"/>
    <col min="1794" max="1795" width="10.7109375" style="198" customWidth="1"/>
    <col min="1796" max="1796" width="8.7109375" style="198" customWidth="1"/>
    <col min="1797" max="1798" width="9.28515625" style="198" customWidth="1"/>
    <col min="1799" max="1799" width="8.5703125" style="198" customWidth="1"/>
    <col min="1800" max="1800" width="10.140625" style="198" customWidth="1"/>
    <col min="1801" max="1801" width="9.85546875" style="198" customWidth="1"/>
    <col min="1802" max="1802" width="10.85546875" style="198" customWidth="1"/>
    <col min="1803" max="1803" width="15.140625" style="198" customWidth="1"/>
    <col min="1804" max="2047" width="11.42578125" style="198"/>
    <col min="2048" max="2048" width="5.85546875" style="198" customWidth="1"/>
    <col min="2049" max="2049" width="45.28515625" style="198" customWidth="1"/>
    <col min="2050" max="2051" width="10.7109375" style="198" customWidth="1"/>
    <col min="2052" max="2052" width="8.7109375" style="198" customWidth="1"/>
    <col min="2053" max="2054" width="9.28515625" style="198" customWidth="1"/>
    <col min="2055" max="2055" width="8.5703125" style="198" customWidth="1"/>
    <col min="2056" max="2056" width="10.140625" style="198" customWidth="1"/>
    <col min="2057" max="2057" width="9.85546875" style="198" customWidth="1"/>
    <col min="2058" max="2058" width="10.85546875" style="198" customWidth="1"/>
    <col min="2059" max="2059" width="15.140625" style="198" customWidth="1"/>
    <col min="2060" max="2303" width="11.42578125" style="198"/>
    <col min="2304" max="2304" width="5.85546875" style="198" customWidth="1"/>
    <col min="2305" max="2305" width="45.28515625" style="198" customWidth="1"/>
    <col min="2306" max="2307" width="10.7109375" style="198" customWidth="1"/>
    <col min="2308" max="2308" width="8.7109375" style="198" customWidth="1"/>
    <col min="2309" max="2310" width="9.28515625" style="198" customWidth="1"/>
    <col min="2311" max="2311" width="8.5703125" style="198" customWidth="1"/>
    <col min="2312" max="2312" width="10.140625" style="198" customWidth="1"/>
    <col min="2313" max="2313" width="9.85546875" style="198" customWidth="1"/>
    <col min="2314" max="2314" width="10.85546875" style="198" customWidth="1"/>
    <col min="2315" max="2315" width="15.140625" style="198" customWidth="1"/>
    <col min="2316" max="2559" width="11.42578125" style="198"/>
    <col min="2560" max="2560" width="5.85546875" style="198" customWidth="1"/>
    <col min="2561" max="2561" width="45.28515625" style="198" customWidth="1"/>
    <col min="2562" max="2563" width="10.7109375" style="198" customWidth="1"/>
    <col min="2564" max="2564" width="8.7109375" style="198" customWidth="1"/>
    <col min="2565" max="2566" width="9.28515625" style="198" customWidth="1"/>
    <col min="2567" max="2567" width="8.5703125" style="198" customWidth="1"/>
    <col min="2568" max="2568" width="10.140625" style="198" customWidth="1"/>
    <col min="2569" max="2569" width="9.85546875" style="198" customWidth="1"/>
    <col min="2570" max="2570" width="10.85546875" style="198" customWidth="1"/>
    <col min="2571" max="2571" width="15.140625" style="198" customWidth="1"/>
    <col min="2572" max="2815" width="11.42578125" style="198"/>
    <col min="2816" max="2816" width="5.85546875" style="198" customWidth="1"/>
    <col min="2817" max="2817" width="45.28515625" style="198" customWidth="1"/>
    <col min="2818" max="2819" width="10.7109375" style="198" customWidth="1"/>
    <col min="2820" max="2820" width="8.7109375" style="198" customWidth="1"/>
    <col min="2821" max="2822" width="9.28515625" style="198" customWidth="1"/>
    <col min="2823" max="2823" width="8.5703125" style="198" customWidth="1"/>
    <col min="2824" max="2824" width="10.140625" style="198" customWidth="1"/>
    <col min="2825" max="2825" width="9.85546875" style="198" customWidth="1"/>
    <col min="2826" max="2826" width="10.85546875" style="198" customWidth="1"/>
    <col min="2827" max="2827" width="15.140625" style="198" customWidth="1"/>
    <col min="2828" max="3071" width="11.42578125" style="198"/>
    <col min="3072" max="3072" width="5.85546875" style="198" customWidth="1"/>
    <col min="3073" max="3073" width="45.28515625" style="198" customWidth="1"/>
    <col min="3074" max="3075" width="10.7109375" style="198" customWidth="1"/>
    <col min="3076" max="3076" width="8.7109375" style="198" customWidth="1"/>
    <col min="3077" max="3078" width="9.28515625" style="198" customWidth="1"/>
    <col min="3079" max="3079" width="8.5703125" style="198" customWidth="1"/>
    <col min="3080" max="3080" width="10.140625" style="198" customWidth="1"/>
    <col min="3081" max="3081" width="9.85546875" style="198" customWidth="1"/>
    <col min="3082" max="3082" width="10.85546875" style="198" customWidth="1"/>
    <col min="3083" max="3083" width="15.140625" style="198" customWidth="1"/>
    <col min="3084" max="3327" width="11.42578125" style="198"/>
    <col min="3328" max="3328" width="5.85546875" style="198" customWidth="1"/>
    <col min="3329" max="3329" width="45.28515625" style="198" customWidth="1"/>
    <col min="3330" max="3331" width="10.7109375" style="198" customWidth="1"/>
    <col min="3332" max="3332" width="8.7109375" style="198" customWidth="1"/>
    <col min="3333" max="3334" width="9.28515625" style="198" customWidth="1"/>
    <col min="3335" max="3335" width="8.5703125" style="198" customWidth="1"/>
    <col min="3336" max="3336" width="10.140625" style="198" customWidth="1"/>
    <col min="3337" max="3337" width="9.85546875" style="198" customWidth="1"/>
    <col min="3338" max="3338" width="10.85546875" style="198" customWidth="1"/>
    <col min="3339" max="3339" width="15.140625" style="198" customWidth="1"/>
    <col min="3340" max="3583" width="11.42578125" style="198"/>
    <col min="3584" max="3584" width="5.85546875" style="198" customWidth="1"/>
    <col min="3585" max="3585" width="45.28515625" style="198" customWidth="1"/>
    <col min="3586" max="3587" width="10.7109375" style="198" customWidth="1"/>
    <col min="3588" max="3588" width="8.7109375" style="198" customWidth="1"/>
    <col min="3589" max="3590" width="9.28515625" style="198" customWidth="1"/>
    <col min="3591" max="3591" width="8.5703125" style="198" customWidth="1"/>
    <col min="3592" max="3592" width="10.140625" style="198" customWidth="1"/>
    <col min="3593" max="3593" width="9.85546875" style="198" customWidth="1"/>
    <col min="3594" max="3594" width="10.85546875" style="198" customWidth="1"/>
    <col min="3595" max="3595" width="15.140625" style="198" customWidth="1"/>
    <col min="3596" max="3839" width="11.42578125" style="198"/>
    <col min="3840" max="3840" width="5.85546875" style="198" customWidth="1"/>
    <col min="3841" max="3841" width="45.28515625" style="198" customWidth="1"/>
    <col min="3842" max="3843" width="10.7109375" style="198" customWidth="1"/>
    <col min="3844" max="3844" width="8.7109375" style="198" customWidth="1"/>
    <col min="3845" max="3846" width="9.28515625" style="198" customWidth="1"/>
    <col min="3847" max="3847" width="8.5703125" style="198" customWidth="1"/>
    <col min="3848" max="3848" width="10.140625" style="198" customWidth="1"/>
    <col min="3849" max="3849" width="9.85546875" style="198" customWidth="1"/>
    <col min="3850" max="3850" width="10.85546875" style="198" customWidth="1"/>
    <col min="3851" max="3851" width="15.140625" style="198" customWidth="1"/>
    <col min="3852" max="4095" width="11.42578125" style="198"/>
    <col min="4096" max="4096" width="5.85546875" style="198" customWidth="1"/>
    <col min="4097" max="4097" width="45.28515625" style="198" customWidth="1"/>
    <col min="4098" max="4099" width="10.7109375" style="198" customWidth="1"/>
    <col min="4100" max="4100" width="8.7109375" style="198" customWidth="1"/>
    <col min="4101" max="4102" width="9.28515625" style="198" customWidth="1"/>
    <col min="4103" max="4103" width="8.5703125" style="198" customWidth="1"/>
    <col min="4104" max="4104" width="10.140625" style="198" customWidth="1"/>
    <col min="4105" max="4105" width="9.85546875" style="198" customWidth="1"/>
    <col min="4106" max="4106" width="10.85546875" style="198" customWidth="1"/>
    <col min="4107" max="4107" width="15.140625" style="198" customWidth="1"/>
    <col min="4108" max="4351" width="11.42578125" style="198"/>
    <col min="4352" max="4352" width="5.85546875" style="198" customWidth="1"/>
    <col min="4353" max="4353" width="45.28515625" style="198" customWidth="1"/>
    <col min="4354" max="4355" width="10.7109375" style="198" customWidth="1"/>
    <col min="4356" max="4356" width="8.7109375" style="198" customWidth="1"/>
    <col min="4357" max="4358" width="9.28515625" style="198" customWidth="1"/>
    <col min="4359" max="4359" width="8.5703125" style="198" customWidth="1"/>
    <col min="4360" max="4360" width="10.140625" style="198" customWidth="1"/>
    <col min="4361" max="4361" width="9.85546875" style="198" customWidth="1"/>
    <col min="4362" max="4362" width="10.85546875" style="198" customWidth="1"/>
    <col min="4363" max="4363" width="15.140625" style="198" customWidth="1"/>
    <col min="4364" max="4607" width="11.42578125" style="198"/>
    <col min="4608" max="4608" width="5.85546875" style="198" customWidth="1"/>
    <col min="4609" max="4609" width="45.28515625" style="198" customWidth="1"/>
    <col min="4610" max="4611" width="10.7109375" style="198" customWidth="1"/>
    <col min="4612" max="4612" width="8.7109375" style="198" customWidth="1"/>
    <col min="4613" max="4614" width="9.28515625" style="198" customWidth="1"/>
    <col min="4615" max="4615" width="8.5703125" style="198" customWidth="1"/>
    <col min="4616" max="4616" width="10.140625" style="198" customWidth="1"/>
    <col min="4617" max="4617" width="9.85546875" style="198" customWidth="1"/>
    <col min="4618" max="4618" width="10.85546875" style="198" customWidth="1"/>
    <col min="4619" max="4619" width="15.140625" style="198" customWidth="1"/>
    <col min="4620" max="4863" width="11.42578125" style="198"/>
    <col min="4864" max="4864" width="5.85546875" style="198" customWidth="1"/>
    <col min="4865" max="4865" width="45.28515625" style="198" customWidth="1"/>
    <col min="4866" max="4867" width="10.7109375" style="198" customWidth="1"/>
    <col min="4868" max="4868" width="8.7109375" style="198" customWidth="1"/>
    <col min="4869" max="4870" width="9.28515625" style="198" customWidth="1"/>
    <col min="4871" max="4871" width="8.5703125" style="198" customWidth="1"/>
    <col min="4872" max="4872" width="10.140625" style="198" customWidth="1"/>
    <col min="4873" max="4873" width="9.85546875" style="198" customWidth="1"/>
    <col min="4874" max="4874" width="10.85546875" style="198" customWidth="1"/>
    <col min="4875" max="4875" width="15.140625" style="198" customWidth="1"/>
    <col min="4876" max="5119" width="11.42578125" style="198"/>
    <col min="5120" max="5120" width="5.85546875" style="198" customWidth="1"/>
    <col min="5121" max="5121" width="45.28515625" style="198" customWidth="1"/>
    <col min="5122" max="5123" width="10.7109375" style="198" customWidth="1"/>
    <col min="5124" max="5124" width="8.7109375" style="198" customWidth="1"/>
    <col min="5125" max="5126" width="9.28515625" style="198" customWidth="1"/>
    <col min="5127" max="5127" width="8.5703125" style="198" customWidth="1"/>
    <col min="5128" max="5128" width="10.140625" style="198" customWidth="1"/>
    <col min="5129" max="5129" width="9.85546875" style="198" customWidth="1"/>
    <col min="5130" max="5130" width="10.85546875" style="198" customWidth="1"/>
    <col min="5131" max="5131" width="15.140625" style="198" customWidth="1"/>
    <col min="5132" max="5375" width="11.42578125" style="198"/>
    <col min="5376" max="5376" width="5.85546875" style="198" customWidth="1"/>
    <col min="5377" max="5377" width="45.28515625" style="198" customWidth="1"/>
    <col min="5378" max="5379" width="10.7109375" style="198" customWidth="1"/>
    <col min="5380" max="5380" width="8.7109375" style="198" customWidth="1"/>
    <col min="5381" max="5382" width="9.28515625" style="198" customWidth="1"/>
    <col min="5383" max="5383" width="8.5703125" style="198" customWidth="1"/>
    <col min="5384" max="5384" width="10.140625" style="198" customWidth="1"/>
    <col min="5385" max="5385" width="9.85546875" style="198" customWidth="1"/>
    <col min="5386" max="5386" width="10.85546875" style="198" customWidth="1"/>
    <col min="5387" max="5387" width="15.140625" style="198" customWidth="1"/>
    <col min="5388" max="5631" width="11.42578125" style="198"/>
    <col min="5632" max="5632" width="5.85546875" style="198" customWidth="1"/>
    <col min="5633" max="5633" width="45.28515625" style="198" customWidth="1"/>
    <col min="5634" max="5635" width="10.7109375" style="198" customWidth="1"/>
    <col min="5636" max="5636" width="8.7109375" style="198" customWidth="1"/>
    <col min="5637" max="5638" width="9.28515625" style="198" customWidth="1"/>
    <col min="5639" max="5639" width="8.5703125" style="198" customWidth="1"/>
    <col min="5640" max="5640" width="10.140625" style="198" customWidth="1"/>
    <col min="5641" max="5641" width="9.85546875" style="198" customWidth="1"/>
    <col min="5642" max="5642" width="10.85546875" style="198" customWidth="1"/>
    <col min="5643" max="5643" width="15.140625" style="198" customWidth="1"/>
    <col min="5644" max="5887" width="11.42578125" style="198"/>
    <col min="5888" max="5888" width="5.85546875" style="198" customWidth="1"/>
    <col min="5889" max="5889" width="45.28515625" style="198" customWidth="1"/>
    <col min="5890" max="5891" width="10.7109375" style="198" customWidth="1"/>
    <col min="5892" max="5892" width="8.7109375" style="198" customWidth="1"/>
    <col min="5893" max="5894" width="9.28515625" style="198" customWidth="1"/>
    <col min="5895" max="5895" width="8.5703125" style="198" customWidth="1"/>
    <col min="5896" max="5896" width="10.140625" style="198" customWidth="1"/>
    <col min="5897" max="5897" width="9.85546875" style="198" customWidth="1"/>
    <col min="5898" max="5898" width="10.85546875" style="198" customWidth="1"/>
    <col min="5899" max="5899" width="15.140625" style="198" customWidth="1"/>
    <col min="5900" max="6143" width="11.42578125" style="198"/>
    <col min="6144" max="6144" width="5.85546875" style="198" customWidth="1"/>
    <col min="6145" max="6145" width="45.28515625" style="198" customWidth="1"/>
    <col min="6146" max="6147" width="10.7109375" style="198" customWidth="1"/>
    <col min="6148" max="6148" width="8.7109375" style="198" customWidth="1"/>
    <col min="6149" max="6150" width="9.28515625" style="198" customWidth="1"/>
    <col min="6151" max="6151" width="8.5703125" style="198" customWidth="1"/>
    <col min="6152" max="6152" width="10.140625" style="198" customWidth="1"/>
    <col min="6153" max="6153" width="9.85546875" style="198" customWidth="1"/>
    <col min="6154" max="6154" width="10.85546875" style="198" customWidth="1"/>
    <col min="6155" max="6155" width="15.140625" style="198" customWidth="1"/>
    <col min="6156" max="6399" width="11.42578125" style="198"/>
    <col min="6400" max="6400" width="5.85546875" style="198" customWidth="1"/>
    <col min="6401" max="6401" width="45.28515625" style="198" customWidth="1"/>
    <col min="6402" max="6403" width="10.7109375" style="198" customWidth="1"/>
    <col min="6404" max="6404" width="8.7109375" style="198" customWidth="1"/>
    <col min="6405" max="6406" width="9.28515625" style="198" customWidth="1"/>
    <col min="6407" max="6407" width="8.5703125" style="198" customWidth="1"/>
    <col min="6408" max="6408" width="10.140625" style="198" customWidth="1"/>
    <col min="6409" max="6409" width="9.85546875" style="198" customWidth="1"/>
    <col min="6410" max="6410" width="10.85546875" style="198" customWidth="1"/>
    <col min="6411" max="6411" width="15.140625" style="198" customWidth="1"/>
    <col min="6412" max="6655" width="11.42578125" style="198"/>
    <col min="6656" max="6656" width="5.85546875" style="198" customWidth="1"/>
    <col min="6657" max="6657" width="45.28515625" style="198" customWidth="1"/>
    <col min="6658" max="6659" width="10.7109375" style="198" customWidth="1"/>
    <col min="6660" max="6660" width="8.7109375" style="198" customWidth="1"/>
    <col min="6661" max="6662" width="9.28515625" style="198" customWidth="1"/>
    <col min="6663" max="6663" width="8.5703125" style="198" customWidth="1"/>
    <col min="6664" max="6664" width="10.140625" style="198" customWidth="1"/>
    <col min="6665" max="6665" width="9.85546875" style="198" customWidth="1"/>
    <col min="6666" max="6666" width="10.85546875" style="198" customWidth="1"/>
    <col min="6667" max="6667" width="15.140625" style="198" customWidth="1"/>
    <col min="6668" max="6911" width="11.42578125" style="198"/>
    <col min="6912" max="6912" width="5.85546875" style="198" customWidth="1"/>
    <col min="6913" max="6913" width="45.28515625" style="198" customWidth="1"/>
    <col min="6914" max="6915" width="10.7109375" style="198" customWidth="1"/>
    <col min="6916" max="6916" width="8.7109375" style="198" customWidth="1"/>
    <col min="6917" max="6918" width="9.28515625" style="198" customWidth="1"/>
    <col min="6919" max="6919" width="8.5703125" style="198" customWidth="1"/>
    <col min="6920" max="6920" width="10.140625" style="198" customWidth="1"/>
    <col min="6921" max="6921" width="9.85546875" style="198" customWidth="1"/>
    <col min="6922" max="6922" width="10.85546875" style="198" customWidth="1"/>
    <col min="6923" max="6923" width="15.140625" style="198" customWidth="1"/>
    <col min="6924" max="7167" width="11.42578125" style="198"/>
    <col min="7168" max="7168" width="5.85546875" style="198" customWidth="1"/>
    <col min="7169" max="7169" width="45.28515625" style="198" customWidth="1"/>
    <col min="7170" max="7171" width="10.7109375" style="198" customWidth="1"/>
    <col min="7172" max="7172" width="8.7109375" style="198" customWidth="1"/>
    <col min="7173" max="7174" width="9.28515625" style="198" customWidth="1"/>
    <col min="7175" max="7175" width="8.5703125" style="198" customWidth="1"/>
    <col min="7176" max="7176" width="10.140625" style="198" customWidth="1"/>
    <col min="7177" max="7177" width="9.85546875" style="198" customWidth="1"/>
    <col min="7178" max="7178" width="10.85546875" style="198" customWidth="1"/>
    <col min="7179" max="7179" width="15.140625" style="198" customWidth="1"/>
    <col min="7180" max="7423" width="11.42578125" style="198"/>
    <col min="7424" max="7424" width="5.85546875" style="198" customWidth="1"/>
    <col min="7425" max="7425" width="45.28515625" style="198" customWidth="1"/>
    <col min="7426" max="7427" width="10.7109375" style="198" customWidth="1"/>
    <col min="7428" max="7428" width="8.7109375" style="198" customWidth="1"/>
    <col min="7429" max="7430" width="9.28515625" style="198" customWidth="1"/>
    <col min="7431" max="7431" width="8.5703125" style="198" customWidth="1"/>
    <col min="7432" max="7432" width="10.140625" style="198" customWidth="1"/>
    <col min="7433" max="7433" width="9.85546875" style="198" customWidth="1"/>
    <col min="7434" max="7434" width="10.85546875" style="198" customWidth="1"/>
    <col min="7435" max="7435" width="15.140625" style="198" customWidth="1"/>
    <col min="7436" max="7679" width="11.42578125" style="198"/>
    <col min="7680" max="7680" width="5.85546875" style="198" customWidth="1"/>
    <col min="7681" max="7681" width="45.28515625" style="198" customWidth="1"/>
    <col min="7682" max="7683" width="10.7109375" style="198" customWidth="1"/>
    <col min="7684" max="7684" width="8.7109375" style="198" customWidth="1"/>
    <col min="7685" max="7686" width="9.28515625" style="198" customWidth="1"/>
    <col min="7687" max="7687" width="8.5703125" style="198" customWidth="1"/>
    <col min="7688" max="7688" width="10.140625" style="198" customWidth="1"/>
    <col min="7689" max="7689" width="9.85546875" style="198" customWidth="1"/>
    <col min="7690" max="7690" width="10.85546875" style="198" customWidth="1"/>
    <col min="7691" max="7691" width="15.140625" style="198" customWidth="1"/>
    <col min="7692" max="7935" width="11.42578125" style="198"/>
    <col min="7936" max="7936" width="5.85546875" style="198" customWidth="1"/>
    <col min="7937" max="7937" width="45.28515625" style="198" customWidth="1"/>
    <col min="7938" max="7939" width="10.7109375" style="198" customWidth="1"/>
    <col min="7940" max="7940" width="8.7109375" style="198" customWidth="1"/>
    <col min="7941" max="7942" width="9.28515625" style="198" customWidth="1"/>
    <col min="7943" max="7943" width="8.5703125" style="198" customWidth="1"/>
    <col min="7944" max="7944" width="10.140625" style="198" customWidth="1"/>
    <col min="7945" max="7945" width="9.85546875" style="198" customWidth="1"/>
    <col min="7946" max="7946" width="10.85546875" style="198" customWidth="1"/>
    <col min="7947" max="7947" width="15.140625" style="198" customWidth="1"/>
    <col min="7948" max="8191" width="11.42578125" style="198"/>
    <col min="8192" max="8192" width="5.85546875" style="198" customWidth="1"/>
    <col min="8193" max="8193" width="45.28515625" style="198" customWidth="1"/>
    <col min="8194" max="8195" width="10.7109375" style="198" customWidth="1"/>
    <col min="8196" max="8196" width="8.7109375" style="198" customWidth="1"/>
    <col min="8197" max="8198" width="9.28515625" style="198" customWidth="1"/>
    <col min="8199" max="8199" width="8.5703125" style="198" customWidth="1"/>
    <col min="8200" max="8200" width="10.140625" style="198" customWidth="1"/>
    <col min="8201" max="8201" width="9.85546875" style="198" customWidth="1"/>
    <col min="8202" max="8202" width="10.85546875" style="198" customWidth="1"/>
    <col min="8203" max="8203" width="15.140625" style="198" customWidth="1"/>
    <col min="8204" max="8447" width="11.42578125" style="198"/>
    <col min="8448" max="8448" width="5.85546875" style="198" customWidth="1"/>
    <col min="8449" max="8449" width="45.28515625" style="198" customWidth="1"/>
    <col min="8450" max="8451" width="10.7109375" style="198" customWidth="1"/>
    <col min="8452" max="8452" width="8.7109375" style="198" customWidth="1"/>
    <col min="8453" max="8454" width="9.28515625" style="198" customWidth="1"/>
    <col min="8455" max="8455" width="8.5703125" style="198" customWidth="1"/>
    <col min="8456" max="8456" width="10.140625" style="198" customWidth="1"/>
    <col min="8457" max="8457" width="9.85546875" style="198" customWidth="1"/>
    <col min="8458" max="8458" width="10.85546875" style="198" customWidth="1"/>
    <col min="8459" max="8459" width="15.140625" style="198" customWidth="1"/>
    <col min="8460" max="8703" width="11.42578125" style="198"/>
    <col min="8704" max="8704" width="5.85546875" style="198" customWidth="1"/>
    <col min="8705" max="8705" width="45.28515625" style="198" customWidth="1"/>
    <col min="8706" max="8707" width="10.7109375" style="198" customWidth="1"/>
    <col min="8708" max="8708" width="8.7109375" style="198" customWidth="1"/>
    <col min="8709" max="8710" width="9.28515625" style="198" customWidth="1"/>
    <col min="8711" max="8711" width="8.5703125" style="198" customWidth="1"/>
    <col min="8712" max="8712" width="10.140625" style="198" customWidth="1"/>
    <col min="8713" max="8713" width="9.85546875" style="198" customWidth="1"/>
    <col min="8714" max="8714" width="10.85546875" style="198" customWidth="1"/>
    <col min="8715" max="8715" width="15.140625" style="198" customWidth="1"/>
    <col min="8716" max="8959" width="11.42578125" style="198"/>
    <col min="8960" max="8960" width="5.85546875" style="198" customWidth="1"/>
    <col min="8961" max="8961" width="45.28515625" style="198" customWidth="1"/>
    <col min="8962" max="8963" width="10.7109375" style="198" customWidth="1"/>
    <col min="8964" max="8964" width="8.7109375" style="198" customWidth="1"/>
    <col min="8965" max="8966" width="9.28515625" style="198" customWidth="1"/>
    <col min="8967" max="8967" width="8.5703125" style="198" customWidth="1"/>
    <col min="8968" max="8968" width="10.140625" style="198" customWidth="1"/>
    <col min="8969" max="8969" width="9.85546875" style="198" customWidth="1"/>
    <col min="8970" max="8970" width="10.85546875" style="198" customWidth="1"/>
    <col min="8971" max="8971" width="15.140625" style="198" customWidth="1"/>
    <col min="8972" max="9215" width="11.42578125" style="198"/>
    <col min="9216" max="9216" width="5.85546875" style="198" customWidth="1"/>
    <col min="9217" max="9217" width="45.28515625" style="198" customWidth="1"/>
    <col min="9218" max="9219" width="10.7109375" style="198" customWidth="1"/>
    <col min="9220" max="9220" width="8.7109375" style="198" customWidth="1"/>
    <col min="9221" max="9222" width="9.28515625" style="198" customWidth="1"/>
    <col min="9223" max="9223" width="8.5703125" style="198" customWidth="1"/>
    <col min="9224" max="9224" width="10.140625" style="198" customWidth="1"/>
    <col min="9225" max="9225" width="9.85546875" style="198" customWidth="1"/>
    <col min="9226" max="9226" width="10.85546875" style="198" customWidth="1"/>
    <col min="9227" max="9227" width="15.140625" style="198" customWidth="1"/>
    <col min="9228" max="9471" width="11.42578125" style="198"/>
    <col min="9472" max="9472" width="5.85546875" style="198" customWidth="1"/>
    <col min="9473" max="9473" width="45.28515625" style="198" customWidth="1"/>
    <col min="9474" max="9475" width="10.7109375" style="198" customWidth="1"/>
    <col min="9476" max="9476" width="8.7109375" style="198" customWidth="1"/>
    <col min="9477" max="9478" width="9.28515625" style="198" customWidth="1"/>
    <col min="9479" max="9479" width="8.5703125" style="198" customWidth="1"/>
    <col min="9480" max="9480" width="10.140625" style="198" customWidth="1"/>
    <col min="9481" max="9481" width="9.85546875" style="198" customWidth="1"/>
    <col min="9482" max="9482" width="10.85546875" style="198" customWidth="1"/>
    <col min="9483" max="9483" width="15.140625" style="198" customWidth="1"/>
    <col min="9484" max="9727" width="11.42578125" style="198"/>
    <col min="9728" max="9728" width="5.85546875" style="198" customWidth="1"/>
    <col min="9729" max="9729" width="45.28515625" style="198" customWidth="1"/>
    <col min="9730" max="9731" width="10.7109375" style="198" customWidth="1"/>
    <col min="9732" max="9732" width="8.7109375" style="198" customWidth="1"/>
    <col min="9733" max="9734" width="9.28515625" style="198" customWidth="1"/>
    <col min="9735" max="9735" width="8.5703125" style="198" customWidth="1"/>
    <col min="9736" max="9736" width="10.140625" style="198" customWidth="1"/>
    <col min="9737" max="9737" width="9.85546875" style="198" customWidth="1"/>
    <col min="9738" max="9738" width="10.85546875" style="198" customWidth="1"/>
    <col min="9739" max="9739" width="15.140625" style="198" customWidth="1"/>
    <col min="9740" max="9983" width="11.42578125" style="198"/>
    <col min="9984" max="9984" width="5.85546875" style="198" customWidth="1"/>
    <col min="9985" max="9985" width="45.28515625" style="198" customWidth="1"/>
    <col min="9986" max="9987" width="10.7109375" style="198" customWidth="1"/>
    <col min="9988" max="9988" width="8.7109375" style="198" customWidth="1"/>
    <col min="9989" max="9990" width="9.28515625" style="198" customWidth="1"/>
    <col min="9991" max="9991" width="8.5703125" style="198" customWidth="1"/>
    <col min="9992" max="9992" width="10.140625" style="198" customWidth="1"/>
    <col min="9993" max="9993" width="9.85546875" style="198" customWidth="1"/>
    <col min="9994" max="9994" width="10.85546875" style="198" customWidth="1"/>
    <col min="9995" max="9995" width="15.140625" style="198" customWidth="1"/>
    <col min="9996" max="10239" width="11.42578125" style="198"/>
    <col min="10240" max="10240" width="5.85546875" style="198" customWidth="1"/>
    <col min="10241" max="10241" width="45.28515625" style="198" customWidth="1"/>
    <col min="10242" max="10243" width="10.7109375" style="198" customWidth="1"/>
    <col min="10244" max="10244" width="8.7109375" style="198" customWidth="1"/>
    <col min="10245" max="10246" width="9.28515625" style="198" customWidth="1"/>
    <col min="10247" max="10247" width="8.5703125" style="198" customWidth="1"/>
    <col min="10248" max="10248" width="10.140625" style="198" customWidth="1"/>
    <col min="10249" max="10249" width="9.85546875" style="198" customWidth="1"/>
    <col min="10250" max="10250" width="10.85546875" style="198" customWidth="1"/>
    <col min="10251" max="10251" width="15.140625" style="198" customWidth="1"/>
    <col min="10252" max="10495" width="11.42578125" style="198"/>
    <col min="10496" max="10496" width="5.85546875" style="198" customWidth="1"/>
    <col min="10497" max="10497" width="45.28515625" style="198" customWidth="1"/>
    <col min="10498" max="10499" width="10.7109375" style="198" customWidth="1"/>
    <col min="10500" max="10500" width="8.7109375" style="198" customWidth="1"/>
    <col min="10501" max="10502" width="9.28515625" style="198" customWidth="1"/>
    <col min="10503" max="10503" width="8.5703125" style="198" customWidth="1"/>
    <col min="10504" max="10504" width="10.140625" style="198" customWidth="1"/>
    <col min="10505" max="10505" width="9.85546875" style="198" customWidth="1"/>
    <col min="10506" max="10506" width="10.85546875" style="198" customWidth="1"/>
    <col min="10507" max="10507" width="15.140625" style="198" customWidth="1"/>
    <col min="10508" max="10751" width="11.42578125" style="198"/>
    <col min="10752" max="10752" width="5.85546875" style="198" customWidth="1"/>
    <col min="10753" max="10753" width="45.28515625" style="198" customWidth="1"/>
    <col min="10754" max="10755" width="10.7109375" style="198" customWidth="1"/>
    <col min="10756" max="10756" width="8.7109375" style="198" customWidth="1"/>
    <col min="10757" max="10758" width="9.28515625" style="198" customWidth="1"/>
    <col min="10759" max="10759" width="8.5703125" style="198" customWidth="1"/>
    <col min="10760" max="10760" width="10.140625" style="198" customWidth="1"/>
    <col min="10761" max="10761" width="9.85546875" style="198" customWidth="1"/>
    <col min="10762" max="10762" width="10.85546875" style="198" customWidth="1"/>
    <col min="10763" max="10763" width="15.140625" style="198" customWidth="1"/>
    <col min="10764" max="11007" width="11.42578125" style="198"/>
    <col min="11008" max="11008" width="5.85546875" style="198" customWidth="1"/>
    <col min="11009" max="11009" width="45.28515625" style="198" customWidth="1"/>
    <col min="11010" max="11011" width="10.7109375" style="198" customWidth="1"/>
    <col min="11012" max="11012" width="8.7109375" style="198" customWidth="1"/>
    <col min="11013" max="11014" width="9.28515625" style="198" customWidth="1"/>
    <col min="11015" max="11015" width="8.5703125" style="198" customWidth="1"/>
    <col min="11016" max="11016" width="10.140625" style="198" customWidth="1"/>
    <col min="11017" max="11017" width="9.85546875" style="198" customWidth="1"/>
    <col min="11018" max="11018" width="10.85546875" style="198" customWidth="1"/>
    <col min="11019" max="11019" width="15.140625" style="198" customWidth="1"/>
    <col min="11020" max="11263" width="11.42578125" style="198"/>
    <col min="11264" max="11264" width="5.85546875" style="198" customWidth="1"/>
    <col min="11265" max="11265" width="45.28515625" style="198" customWidth="1"/>
    <col min="11266" max="11267" width="10.7109375" style="198" customWidth="1"/>
    <col min="11268" max="11268" width="8.7109375" style="198" customWidth="1"/>
    <col min="11269" max="11270" width="9.28515625" style="198" customWidth="1"/>
    <col min="11271" max="11271" width="8.5703125" style="198" customWidth="1"/>
    <col min="11272" max="11272" width="10.140625" style="198" customWidth="1"/>
    <col min="11273" max="11273" width="9.85546875" style="198" customWidth="1"/>
    <col min="11274" max="11274" width="10.85546875" style="198" customWidth="1"/>
    <col min="11275" max="11275" width="15.140625" style="198" customWidth="1"/>
    <col min="11276" max="11519" width="11.42578125" style="198"/>
    <col min="11520" max="11520" width="5.85546875" style="198" customWidth="1"/>
    <col min="11521" max="11521" width="45.28515625" style="198" customWidth="1"/>
    <col min="11522" max="11523" width="10.7109375" style="198" customWidth="1"/>
    <col min="11524" max="11524" width="8.7109375" style="198" customWidth="1"/>
    <col min="11525" max="11526" width="9.28515625" style="198" customWidth="1"/>
    <col min="11527" max="11527" width="8.5703125" style="198" customWidth="1"/>
    <col min="11528" max="11528" width="10.140625" style="198" customWidth="1"/>
    <col min="11529" max="11529" width="9.85546875" style="198" customWidth="1"/>
    <col min="11530" max="11530" width="10.85546875" style="198" customWidth="1"/>
    <col min="11531" max="11531" width="15.140625" style="198" customWidth="1"/>
    <col min="11532" max="11775" width="11.42578125" style="198"/>
    <col min="11776" max="11776" width="5.85546875" style="198" customWidth="1"/>
    <col min="11777" max="11777" width="45.28515625" style="198" customWidth="1"/>
    <col min="11778" max="11779" width="10.7109375" style="198" customWidth="1"/>
    <col min="11780" max="11780" width="8.7109375" style="198" customWidth="1"/>
    <col min="11781" max="11782" width="9.28515625" style="198" customWidth="1"/>
    <col min="11783" max="11783" width="8.5703125" style="198" customWidth="1"/>
    <col min="11784" max="11784" width="10.140625" style="198" customWidth="1"/>
    <col min="11785" max="11785" width="9.85546875" style="198" customWidth="1"/>
    <col min="11786" max="11786" width="10.85546875" style="198" customWidth="1"/>
    <col min="11787" max="11787" width="15.140625" style="198" customWidth="1"/>
    <col min="11788" max="12031" width="11.42578125" style="198"/>
    <col min="12032" max="12032" width="5.85546875" style="198" customWidth="1"/>
    <col min="12033" max="12033" width="45.28515625" style="198" customWidth="1"/>
    <col min="12034" max="12035" width="10.7109375" style="198" customWidth="1"/>
    <col min="12036" max="12036" width="8.7109375" style="198" customWidth="1"/>
    <col min="12037" max="12038" width="9.28515625" style="198" customWidth="1"/>
    <col min="12039" max="12039" width="8.5703125" style="198" customWidth="1"/>
    <col min="12040" max="12040" width="10.140625" style="198" customWidth="1"/>
    <col min="12041" max="12041" width="9.85546875" style="198" customWidth="1"/>
    <col min="12042" max="12042" width="10.85546875" style="198" customWidth="1"/>
    <col min="12043" max="12043" width="15.140625" style="198" customWidth="1"/>
    <col min="12044" max="12287" width="11.42578125" style="198"/>
    <col min="12288" max="12288" width="5.85546875" style="198" customWidth="1"/>
    <col min="12289" max="12289" width="45.28515625" style="198" customWidth="1"/>
    <col min="12290" max="12291" width="10.7109375" style="198" customWidth="1"/>
    <col min="12292" max="12292" width="8.7109375" style="198" customWidth="1"/>
    <col min="12293" max="12294" width="9.28515625" style="198" customWidth="1"/>
    <col min="12295" max="12295" width="8.5703125" style="198" customWidth="1"/>
    <col min="12296" max="12296" width="10.140625" style="198" customWidth="1"/>
    <col min="12297" max="12297" width="9.85546875" style="198" customWidth="1"/>
    <col min="12298" max="12298" width="10.85546875" style="198" customWidth="1"/>
    <col min="12299" max="12299" width="15.140625" style="198" customWidth="1"/>
    <col min="12300" max="12543" width="11.42578125" style="198"/>
    <col min="12544" max="12544" width="5.85546875" style="198" customWidth="1"/>
    <col min="12545" max="12545" width="45.28515625" style="198" customWidth="1"/>
    <col min="12546" max="12547" width="10.7109375" style="198" customWidth="1"/>
    <col min="12548" max="12548" width="8.7109375" style="198" customWidth="1"/>
    <col min="12549" max="12550" width="9.28515625" style="198" customWidth="1"/>
    <col min="12551" max="12551" width="8.5703125" style="198" customWidth="1"/>
    <col min="12552" max="12552" width="10.140625" style="198" customWidth="1"/>
    <col min="12553" max="12553" width="9.85546875" style="198" customWidth="1"/>
    <col min="12554" max="12554" width="10.85546875" style="198" customWidth="1"/>
    <col min="12555" max="12555" width="15.140625" style="198" customWidth="1"/>
    <col min="12556" max="12799" width="11.42578125" style="198"/>
    <col min="12800" max="12800" width="5.85546875" style="198" customWidth="1"/>
    <col min="12801" max="12801" width="45.28515625" style="198" customWidth="1"/>
    <col min="12802" max="12803" width="10.7109375" style="198" customWidth="1"/>
    <col min="12804" max="12804" width="8.7109375" style="198" customWidth="1"/>
    <col min="12805" max="12806" width="9.28515625" style="198" customWidth="1"/>
    <col min="12807" max="12807" width="8.5703125" style="198" customWidth="1"/>
    <col min="12808" max="12808" width="10.140625" style="198" customWidth="1"/>
    <col min="12809" max="12809" width="9.85546875" style="198" customWidth="1"/>
    <col min="12810" max="12810" width="10.85546875" style="198" customWidth="1"/>
    <col min="12811" max="12811" width="15.140625" style="198" customWidth="1"/>
    <col min="12812" max="13055" width="11.42578125" style="198"/>
    <col min="13056" max="13056" width="5.85546875" style="198" customWidth="1"/>
    <col min="13057" max="13057" width="45.28515625" style="198" customWidth="1"/>
    <col min="13058" max="13059" width="10.7109375" style="198" customWidth="1"/>
    <col min="13060" max="13060" width="8.7109375" style="198" customWidth="1"/>
    <col min="13061" max="13062" width="9.28515625" style="198" customWidth="1"/>
    <col min="13063" max="13063" width="8.5703125" style="198" customWidth="1"/>
    <col min="13064" max="13064" width="10.140625" style="198" customWidth="1"/>
    <col min="13065" max="13065" width="9.85546875" style="198" customWidth="1"/>
    <col min="13066" max="13066" width="10.85546875" style="198" customWidth="1"/>
    <col min="13067" max="13067" width="15.140625" style="198" customWidth="1"/>
    <col min="13068" max="13311" width="11.42578125" style="198"/>
    <col min="13312" max="13312" width="5.85546875" style="198" customWidth="1"/>
    <col min="13313" max="13313" width="45.28515625" style="198" customWidth="1"/>
    <col min="13314" max="13315" width="10.7109375" style="198" customWidth="1"/>
    <col min="13316" max="13316" width="8.7109375" style="198" customWidth="1"/>
    <col min="13317" max="13318" width="9.28515625" style="198" customWidth="1"/>
    <col min="13319" max="13319" width="8.5703125" style="198" customWidth="1"/>
    <col min="13320" max="13320" width="10.140625" style="198" customWidth="1"/>
    <col min="13321" max="13321" width="9.85546875" style="198" customWidth="1"/>
    <col min="13322" max="13322" width="10.85546875" style="198" customWidth="1"/>
    <col min="13323" max="13323" width="15.140625" style="198" customWidth="1"/>
    <col min="13324" max="13567" width="11.42578125" style="198"/>
    <col min="13568" max="13568" width="5.85546875" style="198" customWidth="1"/>
    <col min="13569" max="13569" width="45.28515625" style="198" customWidth="1"/>
    <col min="13570" max="13571" width="10.7109375" style="198" customWidth="1"/>
    <col min="13572" max="13572" width="8.7109375" style="198" customWidth="1"/>
    <col min="13573" max="13574" width="9.28515625" style="198" customWidth="1"/>
    <col min="13575" max="13575" width="8.5703125" style="198" customWidth="1"/>
    <col min="13576" max="13576" width="10.140625" style="198" customWidth="1"/>
    <col min="13577" max="13577" width="9.85546875" style="198" customWidth="1"/>
    <col min="13578" max="13578" width="10.85546875" style="198" customWidth="1"/>
    <col min="13579" max="13579" width="15.140625" style="198" customWidth="1"/>
    <col min="13580" max="13823" width="11.42578125" style="198"/>
    <col min="13824" max="13824" width="5.85546875" style="198" customWidth="1"/>
    <col min="13825" max="13825" width="45.28515625" style="198" customWidth="1"/>
    <col min="13826" max="13827" width="10.7109375" style="198" customWidth="1"/>
    <col min="13828" max="13828" width="8.7109375" style="198" customWidth="1"/>
    <col min="13829" max="13830" width="9.28515625" style="198" customWidth="1"/>
    <col min="13831" max="13831" width="8.5703125" style="198" customWidth="1"/>
    <col min="13832" max="13832" width="10.140625" style="198" customWidth="1"/>
    <col min="13833" max="13833" width="9.85546875" style="198" customWidth="1"/>
    <col min="13834" max="13834" width="10.85546875" style="198" customWidth="1"/>
    <col min="13835" max="13835" width="15.140625" style="198" customWidth="1"/>
    <col min="13836" max="14079" width="11.42578125" style="198"/>
    <col min="14080" max="14080" width="5.85546875" style="198" customWidth="1"/>
    <col min="14081" max="14081" width="45.28515625" style="198" customWidth="1"/>
    <col min="14082" max="14083" width="10.7109375" style="198" customWidth="1"/>
    <col min="14084" max="14084" width="8.7109375" style="198" customWidth="1"/>
    <col min="14085" max="14086" width="9.28515625" style="198" customWidth="1"/>
    <col min="14087" max="14087" width="8.5703125" style="198" customWidth="1"/>
    <col min="14088" max="14088" width="10.140625" style="198" customWidth="1"/>
    <col min="14089" max="14089" width="9.85546875" style="198" customWidth="1"/>
    <col min="14090" max="14090" width="10.85546875" style="198" customWidth="1"/>
    <col min="14091" max="14091" width="15.140625" style="198" customWidth="1"/>
    <col min="14092" max="14335" width="11.42578125" style="198"/>
    <col min="14336" max="14336" width="5.85546875" style="198" customWidth="1"/>
    <col min="14337" max="14337" width="45.28515625" style="198" customWidth="1"/>
    <col min="14338" max="14339" width="10.7109375" style="198" customWidth="1"/>
    <col min="14340" max="14340" width="8.7109375" style="198" customWidth="1"/>
    <col min="14341" max="14342" width="9.28515625" style="198" customWidth="1"/>
    <col min="14343" max="14343" width="8.5703125" style="198" customWidth="1"/>
    <col min="14344" max="14344" width="10.140625" style="198" customWidth="1"/>
    <col min="14345" max="14345" width="9.85546875" style="198" customWidth="1"/>
    <col min="14346" max="14346" width="10.85546875" style="198" customWidth="1"/>
    <col min="14347" max="14347" width="15.140625" style="198" customWidth="1"/>
    <col min="14348" max="14591" width="11.42578125" style="198"/>
    <col min="14592" max="14592" width="5.85546875" style="198" customWidth="1"/>
    <col min="14593" max="14593" width="45.28515625" style="198" customWidth="1"/>
    <col min="14594" max="14595" width="10.7109375" style="198" customWidth="1"/>
    <col min="14596" max="14596" width="8.7109375" style="198" customWidth="1"/>
    <col min="14597" max="14598" width="9.28515625" style="198" customWidth="1"/>
    <col min="14599" max="14599" width="8.5703125" style="198" customWidth="1"/>
    <col min="14600" max="14600" width="10.140625" style="198" customWidth="1"/>
    <col min="14601" max="14601" width="9.85546875" style="198" customWidth="1"/>
    <col min="14602" max="14602" width="10.85546875" style="198" customWidth="1"/>
    <col min="14603" max="14603" width="15.140625" style="198" customWidth="1"/>
    <col min="14604" max="14847" width="11.42578125" style="198"/>
    <col min="14848" max="14848" width="5.85546875" style="198" customWidth="1"/>
    <col min="14849" max="14849" width="45.28515625" style="198" customWidth="1"/>
    <col min="14850" max="14851" width="10.7109375" style="198" customWidth="1"/>
    <col min="14852" max="14852" width="8.7109375" style="198" customWidth="1"/>
    <col min="14853" max="14854" width="9.28515625" style="198" customWidth="1"/>
    <col min="14855" max="14855" width="8.5703125" style="198" customWidth="1"/>
    <col min="14856" max="14856" width="10.140625" style="198" customWidth="1"/>
    <col min="14857" max="14857" width="9.85546875" style="198" customWidth="1"/>
    <col min="14858" max="14858" width="10.85546875" style="198" customWidth="1"/>
    <col min="14859" max="14859" width="15.140625" style="198" customWidth="1"/>
    <col min="14860" max="15103" width="11.42578125" style="198"/>
    <col min="15104" max="15104" width="5.85546875" style="198" customWidth="1"/>
    <col min="15105" max="15105" width="45.28515625" style="198" customWidth="1"/>
    <col min="15106" max="15107" width="10.7109375" style="198" customWidth="1"/>
    <col min="15108" max="15108" width="8.7109375" style="198" customWidth="1"/>
    <col min="15109" max="15110" width="9.28515625" style="198" customWidth="1"/>
    <col min="15111" max="15111" width="8.5703125" style="198" customWidth="1"/>
    <col min="15112" max="15112" width="10.140625" style="198" customWidth="1"/>
    <col min="15113" max="15113" width="9.85546875" style="198" customWidth="1"/>
    <col min="15114" max="15114" width="10.85546875" style="198" customWidth="1"/>
    <col min="15115" max="15115" width="15.140625" style="198" customWidth="1"/>
    <col min="15116" max="15359" width="11.42578125" style="198"/>
    <col min="15360" max="15360" width="5.85546875" style="198" customWidth="1"/>
    <col min="15361" max="15361" width="45.28515625" style="198" customWidth="1"/>
    <col min="15362" max="15363" width="10.7109375" style="198" customWidth="1"/>
    <col min="15364" max="15364" width="8.7109375" style="198" customWidth="1"/>
    <col min="15365" max="15366" width="9.28515625" style="198" customWidth="1"/>
    <col min="15367" max="15367" width="8.5703125" style="198" customWidth="1"/>
    <col min="15368" max="15368" width="10.140625" style="198" customWidth="1"/>
    <col min="15369" max="15369" width="9.85546875" style="198" customWidth="1"/>
    <col min="15370" max="15370" width="10.85546875" style="198" customWidth="1"/>
    <col min="15371" max="15371" width="15.140625" style="198" customWidth="1"/>
    <col min="15372" max="15615" width="11.42578125" style="198"/>
    <col min="15616" max="15616" width="5.85546875" style="198" customWidth="1"/>
    <col min="15617" max="15617" width="45.28515625" style="198" customWidth="1"/>
    <col min="15618" max="15619" width="10.7109375" style="198" customWidth="1"/>
    <col min="15620" max="15620" width="8.7109375" style="198" customWidth="1"/>
    <col min="15621" max="15622" width="9.28515625" style="198" customWidth="1"/>
    <col min="15623" max="15623" width="8.5703125" style="198" customWidth="1"/>
    <col min="15624" max="15624" width="10.140625" style="198" customWidth="1"/>
    <col min="15625" max="15625" width="9.85546875" style="198" customWidth="1"/>
    <col min="15626" max="15626" width="10.85546875" style="198" customWidth="1"/>
    <col min="15627" max="15627" width="15.140625" style="198" customWidth="1"/>
    <col min="15628" max="15871" width="11.42578125" style="198"/>
    <col min="15872" max="15872" width="5.85546875" style="198" customWidth="1"/>
    <col min="15873" max="15873" width="45.28515625" style="198" customWidth="1"/>
    <col min="15874" max="15875" width="10.7109375" style="198" customWidth="1"/>
    <col min="15876" max="15876" width="8.7109375" style="198" customWidth="1"/>
    <col min="15877" max="15878" width="9.28515625" style="198" customWidth="1"/>
    <col min="15879" max="15879" width="8.5703125" style="198" customWidth="1"/>
    <col min="15880" max="15880" width="10.140625" style="198" customWidth="1"/>
    <col min="15881" max="15881" width="9.85546875" style="198" customWidth="1"/>
    <col min="15882" max="15882" width="10.85546875" style="198" customWidth="1"/>
    <col min="15883" max="15883" width="15.140625" style="198" customWidth="1"/>
    <col min="15884" max="16127" width="11.42578125" style="198"/>
    <col min="16128" max="16128" width="5.85546875" style="198" customWidth="1"/>
    <col min="16129" max="16129" width="45.28515625" style="198" customWidth="1"/>
    <col min="16130" max="16131" width="10.7109375" style="198" customWidth="1"/>
    <col min="16132" max="16132" width="8.7109375" style="198" customWidth="1"/>
    <col min="16133" max="16134" width="9.28515625" style="198" customWidth="1"/>
    <col min="16135" max="16135" width="8.5703125" style="198" customWidth="1"/>
    <col min="16136" max="16136" width="10.140625" style="198" customWidth="1"/>
    <col min="16137" max="16137" width="9.85546875" style="198" customWidth="1"/>
    <col min="16138" max="16138" width="10.85546875" style="198" customWidth="1"/>
    <col min="16139" max="16139" width="15.140625" style="198" customWidth="1"/>
    <col min="16140" max="16384" width="11.42578125" style="198"/>
  </cols>
  <sheetData>
    <row r="1" spans="1:12" ht="12.75" customHeight="1" x14ac:dyDescent="0.2"/>
    <row r="4" spans="1:12" ht="14.65" customHeight="1" x14ac:dyDescent="0.2">
      <c r="E4" s="238"/>
      <c r="F4" s="238"/>
    </row>
    <row r="6" spans="1:12" ht="14.65" customHeight="1" x14ac:dyDescent="0.2">
      <c r="A6" s="199"/>
      <c r="B6" s="239"/>
      <c r="C6" s="239"/>
      <c r="D6" s="240"/>
      <c r="E6" s="240"/>
      <c r="F6" s="240"/>
      <c r="G6" s="240"/>
      <c r="H6" s="240"/>
      <c r="I6" s="241"/>
      <c r="J6" s="241"/>
      <c r="K6" s="241"/>
    </row>
    <row r="7" spans="1:12" ht="48.2" customHeight="1" x14ac:dyDescent="0.2">
      <c r="A7" s="200"/>
      <c r="B7" s="513" t="s">
        <v>139</v>
      </c>
      <c r="C7" s="513"/>
      <c r="D7" s="513"/>
      <c r="E7" s="513"/>
      <c r="F7" s="513"/>
      <c r="G7" s="513"/>
      <c r="H7" s="513"/>
      <c r="I7" s="513"/>
      <c r="J7" s="513"/>
      <c r="K7" s="513"/>
      <c r="L7" s="513"/>
    </row>
    <row r="8" spans="1:12" ht="19.5" customHeight="1" x14ac:dyDescent="0.2">
      <c r="A8" s="200"/>
      <c r="B8" s="513" t="s">
        <v>301</v>
      </c>
      <c r="C8" s="513"/>
      <c r="D8" s="513"/>
      <c r="E8" s="513"/>
      <c r="F8" s="513"/>
      <c r="G8" s="513"/>
      <c r="H8" s="513"/>
      <c r="I8" s="513"/>
      <c r="J8" s="513"/>
      <c r="K8" s="513"/>
      <c r="L8" s="513"/>
    </row>
    <row r="9" spans="1:12" ht="21" customHeight="1" x14ac:dyDescent="0.2">
      <c r="A9" s="200"/>
      <c r="B9" s="513" t="s">
        <v>191</v>
      </c>
      <c r="C9" s="513"/>
      <c r="D9" s="513"/>
      <c r="E9" s="513"/>
      <c r="F9" s="513"/>
      <c r="G9" s="513"/>
      <c r="H9" s="513"/>
      <c r="I9" s="513"/>
      <c r="J9" s="513"/>
      <c r="K9" s="513"/>
      <c r="L9" s="513"/>
    </row>
    <row r="10" spans="1:12" ht="21" customHeight="1" x14ac:dyDescent="0.2">
      <c r="A10" s="200"/>
      <c r="B10" s="438"/>
      <c r="C10" s="438"/>
      <c r="D10" s="438"/>
      <c r="E10" s="242"/>
      <c r="F10" s="242"/>
      <c r="G10" s="438"/>
      <c r="H10" s="438"/>
      <c r="I10" s="243"/>
      <c r="J10" s="243"/>
      <c r="K10" s="244"/>
      <c r="L10" s="438"/>
    </row>
    <row r="11" spans="1:12" ht="19.5" customHeight="1" x14ac:dyDescent="0.2">
      <c r="A11" s="200"/>
      <c r="B11" s="513" t="s">
        <v>140</v>
      </c>
      <c r="C11" s="513"/>
      <c r="D11" s="513"/>
      <c r="E11" s="513"/>
      <c r="F11" s="513"/>
      <c r="G11" s="513"/>
      <c r="H11" s="513"/>
      <c r="I11" s="513"/>
      <c r="J11" s="513"/>
      <c r="K11" s="513"/>
      <c r="L11" s="513"/>
    </row>
    <row r="12" spans="1:12" ht="16.5" customHeight="1" x14ac:dyDescent="0.2">
      <c r="A12" s="199"/>
      <c r="B12" s="245"/>
      <c r="C12" s="245"/>
      <c r="D12" s="242"/>
      <c r="E12" s="242"/>
      <c r="F12" s="242"/>
      <c r="G12" s="242"/>
      <c r="H12" s="242"/>
      <c r="I12" s="243"/>
      <c r="J12" s="243"/>
      <c r="K12" s="243"/>
      <c r="L12" s="246"/>
    </row>
    <row r="13" spans="1:12" ht="19.5" customHeight="1" x14ac:dyDescent="0.2">
      <c r="A13" s="201"/>
      <c r="B13" s="514" t="s">
        <v>192</v>
      </c>
      <c r="C13" s="515" t="s">
        <v>302</v>
      </c>
      <c r="D13" s="515"/>
      <c r="E13" s="515"/>
      <c r="F13" s="516" t="s">
        <v>303</v>
      </c>
      <c r="G13" s="516"/>
      <c r="H13" s="516"/>
      <c r="I13" s="517" t="s">
        <v>304</v>
      </c>
      <c r="J13" s="517"/>
      <c r="K13" s="517"/>
      <c r="L13" s="516" t="s">
        <v>193</v>
      </c>
    </row>
    <row r="14" spans="1:12" ht="25.7" customHeight="1" x14ac:dyDescent="0.2">
      <c r="A14" s="201"/>
      <c r="B14" s="514"/>
      <c r="C14" s="439" t="s">
        <v>141</v>
      </c>
      <c r="D14" s="439" t="s">
        <v>142</v>
      </c>
      <c r="E14" s="439" t="s">
        <v>143</v>
      </c>
      <c r="F14" s="440" t="s">
        <v>141</v>
      </c>
      <c r="G14" s="440" t="s">
        <v>142</v>
      </c>
      <c r="H14" s="440" t="s">
        <v>143</v>
      </c>
      <c r="I14" s="441" t="s">
        <v>141</v>
      </c>
      <c r="J14" s="441" t="s">
        <v>142</v>
      </c>
      <c r="K14" s="441" t="s">
        <v>143</v>
      </c>
      <c r="L14" s="516"/>
    </row>
    <row r="15" spans="1:12" ht="14.25" customHeight="1" x14ac:dyDescent="0.2">
      <c r="A15" s="202"/>
      <c r="B15" s="247"/>
      <c r="C15" s="248"/>
      <c r="D15" s="439"/>
      <c r="E15" s="439"/>
      <c r="F15" s="249"/>
      <c r="G15" s="249"/>
      <c r="H15" s="249"/>
      <c r="I15" s="250"/>
      <c r="J15" s="250"/>
      <c r="K15" s="250"/>
      <c r="L15" s="246"/>
    </row>
    <row r="16" spans="1:12" ht="14.65" customHeight="1" x14ac:dyDescent="0.2">
      <c r="A16" s="251"/>
      <c r="B16" s="252" t="s">
        <v>194</v>
      </c>
      <c r="C16" s="253"/>
      <c r="D16" s="254"/>
      <c r="E16" s="254"/>
      <c r="F16" s="255"/>
      <c r="G16" s="255"/>
      <c r="H16" s="255"/>
      <c r="I16" s="255"/>
      <c r="J16" s="255"/>
      <c r="K16" s="255"/>
      <c r="L16" s="256"/>
    </row>
    <row r="17" spans="1:12" ht="9" customHeight="1" x14ac:dyDescent="0.2">
      <c r="A17" s="202"/>
      <c r="B17" s="247"/>
      <c r="C17" s="248"/>
      <c r="D17" s="439"/>
      <c r="E17" s="439"/>
      <c r="F17" s="249"/>
      <c r="G17" s="249"/>
      <c r="H17" s="249"/>
      <c r="I17" s="250"/>
      <c r="J17" s="250"/>
      <c r="K17" s="250"/>
      <c r="L17" s="246"/>
    </row>
    <row r="18" spans="1:12" ht="14.85" customHeight="1" x14ac:dyDescent="0.2">
      <c r="A18" s="257"/>
      <c r="B18" s="258" t="s">
        <v>195</v>
      </c>
      <c r="C18" s="324">
        <f>+[1]RENTAS!D9</f>
        <v>0.93</v>
      </c>
      <c r="D18" s="324">
        <f>+[1]RENTAS!E9</f>
        <v>0.80701754385964908</v>
      </c>
      <c r="E18" s="259">
        <f t="shared" ref="E18:E36" si="0">+D18*100/C18</f>
        <v>86.776079984908492</v>
      </c>
      <c r="F18" s="325">
        <f>+[2]RENTAS!D9</f>
        <v>0.93</v>
      </c>
      <c r="G18" s="325">
        <f>+[2]RENTAS!E9</f>
        <v>0.85964912280701755</v>
      </c>
      <c r="H18" s="260">
        <f t="shared" ref="H18:H54" si="1">+G18*100/F18</f>
        <v>92.435389549141661</v>
      </c>
      <c r="I18" s="326">
        <f>+[3]RENTAS!D9</f>
        <v>0.93</v>
      </c>
      <c r="J18" s="326">
        <f>+[3]RENTAS!E9</f>
        <v>0.85964912280701755</v>
      </c>
      <c r="K18" s="260">
        <f>+J18*100/J18</f>
        <v>100</v>
      </c>
      <c r="L18" s="261">
        <f t="shared" ref="L18:L54" si="2">+(E18+H18+K18)/3</f>
        <v>93.070489844683379</v>
      </c>
    </row>
    <row r="19" spans="1:12" ht="26.45" customHeight="1" x14ac:dyDescent="0.2">
      <c r="A19" s="199"/>
      <c r="B19" s="262" t="s">
        <v>196</v>
      </c>
      <c r="C19" s="352">
        <f>+[1]RENTAS!D17</f>
        <v>2.2000000000000002</v>
      </c>
      <c r="D19" s="352">
        <f>+[1]RENTAS!E17</f>
        <v>2.2963604887983706</v>
      </c>
      <c r="E19" s="327">
        <f t="shared" si="0"/>
        <v>104.38002221810774</v>
      </c>
      <c r="F19" s="328">
        <f>+[2]RENTAS!D17</f>
        <v>2.2000000000000002</v>
      </c>
      <c r="G19" s="328">
        <f>+[2]RENTAS!E17</f>
        <v>2.73</v>
      </c>
      <c r="H19" s="265">
        <f t="shared" si="1"/>
        <v>124.09090909090908</v>
      </c>
      <c r="I19" s="329">
        <f>+[3]RENTAS!D17</f>
        <v>2.2000000000000002</v>
      </c>
      <c r="J19" s="329">
        <f>+[3]RENTAS!E17</f>
        <v>2.2408087414755116</v>
      </c>
      <c r="K19" s="266">
        <f t="shared" ref="K19:K54" si="3">+J19*100/I19</f>
        <v>101.85494279434143</v>
      </c>
      <c r="L19" s="267">
        <f t="shared" si="2"/>
        <v>110.10862470111941</v>
      </c>
    </row>
    <row r="20" spans="1:12" ht="20.45" customHeight="1" x14ac:dyDescent="0.2">
      <c r="A20" s="268"/>
      <c r="B20" s="258" t="s">
        <v>197</v>
      </c>
      <c r="C20" s="324">
        <f>+[1]RENTAS!D24</f>
        <v>1.9409999999999998</v>
      </c>
      <c r="D20" s="324">
        <f>+[1]RENTAS!E24</f>
        <v>2.7612903225806451</v>
      </c>
      <c r="E20" s="259">
        <f t="shared" si="0"/>
        <v>142.26122218344386</v>
      </c>
      <c r="F20" s="325">
        <f>+[2]RENTAS!D24</f>
        <v>1.9409999999999998</v>
      </c>
      <c r="G20" s="325">
        <f>+[2]RENTAS!E24</f>
        <v>2.536405529953917</v>
      </c>
      <c r="H20" s="260">
        <f t="shared" si="1"/>
        <v>130.67519474260263</v>
      </c>
      <c r="I20" s="330">
        <f>+[3]RENTAS!D24</f>
        <v>1.9409999999999998</v>
      </c>
      <c r="J20" s="330">
        <f>+[3]RENTAS!E24</f>
        <v>2.536405529953917</v>
      </c>
      <c r="K20" s="260">
        <f t="shared" si="3"/>
        <v>130.67519474260263</v>
      </c>
      <c r="L20" s="261">
        <f t="shared" si="2"/>
        <v>134.53720388954972</v>
      </c>
    </row>
    <row r="21" spans="1:12" ht="27.2" customHeight="1" x14ac:dyDescent="0.2">
      <c r="A21" s="199"/>
      <c r="B21" s="262" t="s">
        <v>198</v>
      </c>
      <c r="C21" s="319">
        <f>+[1]RENTAS!D36</f>
        <v>7</v>
      </c>
      <c r="D21" s="319">
        <f>+[1]RENTAS!E36</f>
        <v>7</v>
      </c>
      <c r="E21" s="327">
        <f t="shared" si="0"/>
        <v>100</v>
      </c>
      <c r="F21" s="328">
        <f>+[2]RENTAS!D36</f>
        <v>7</v>
      </c>
      <c r="G21" s="328">
        <f>+[2]RENTAS!E36</f>
        <v>7</v>
      </c>
      <c r="H21" s="265">
        <f t="shared" si="1"/>
        <v>100</v>
      </c>
      <c r="I21" s="331">
        <f>+[3]RENTAS!D36</f>
        <v>7</v>
      </c>
      <c r="J21" s="331">
        <f>+[3]RENTAS!E36</f>
        <v>7</v>
      </c>
      <c r="K21" s="266">
        <f t="shared" si="3"/>
        <v>100</v>
      </c>
      <c r="L21" s="267">
        <f t="shared" si="2"/>
        <v>100</v>
      </c>
    </row>
    <row r="22" spans="1:12" ht="27.2" customHeight="1" x14ac:dyDescent="0.2">
      <c r="A22" s="268"/>
      <c r="B22" s="258" t="s">
        <v>199</v>
      </c>
      <c r="C22" s="324">
        <f>+[1]RENTAS!D50</f>
        <v>9</v>
      </c>
      <c r="D22" s="324">
        <f>+[1]RENTAS!E50</f>
        <v>9</v>
      </c>
      <c r="E22" s="259">
        <f t="shared" si="0"/>
        <v>100</v>
      </c>
      <c r="F22" s="330">
        <f>+[2]RENTAS!D50</f>
        <v>9</v>
      </c>
      <c r="G22" s="330">
        <f>+[2]RENTAS!E50</f>
        <v>9</v>
      </c>
      <c r="H22" s="260">
        <f t="shared" si="1"/>
        <v>100</v>
      </c>
      <c r="I22" s="330">
        <f>+[3]RENTAS!D50</f>
        <v>9</v>
      </c>
      <c r="J22" s="330">
        <f>+[3]RENTAS!E50</f>
        <v>8</v>
      </c>
      <c r="K22" s="260">
        <f t="shared" si="3"/>
        <v>88.888888888888886</v>
      </c>
      <c r="L22" s="261">
        <f t="shared" si="2"/>
        <v>96.296296296296305</v>
      </c>
    </row>
    <row r="23" spans="1:12" ht="27.2" customHeight="1" x14ac:dyDescent="0.2">
      <c r="A23" s="199"/>
      <c r="B23" s="272" t="s">
        <v>200</v>
      </c>
      <c r="C23" s="332">
        <f>+[1]RENTAS!D57</f>
        <v>2</v>
      </c>
      <c r="D23" s="332">
        <f>+[1]RENTAS!E57</f>
        <v>2</v>
      </c>
      <c r="E23" s="327">
        <f t="shared" si="0"/>
        <v>100</v>
      </c>
      <c r="F23" s="333">
        <f>+[2]RENTAS!D57</f>
        <v>2</v>
      </c>
      <c r="G23" s="333">
        <f>+[2]RENTAS!E57</f>
        <v>2</v>
      </c>
      <c r="H23" s="265">
        <f t="shared" si="1"/>
        <v>100</v>
      </c>
      <c r="I23" s="331">
        <f>+[3]RENTAS!D57</f>
        <v>2</v>
      </c>
      <c r="J23" s="331">
        <f>+[3]RENTAS!E57</f>
        <v>2</v>
      </c>
      <c r="K23" s="266">
        <f t="shared" si="3"/>
        <v>100</v>
      </c>
      <c r="L23" s="267">
        <f t="shared" si="2"/>
        <v>100</v>
      </c>
    </row>
    <row r="24" spans="1:12" ht="27.2" customHeight="1" x14ac:dyDescent="0.2">
      <c r="A24" s="268"/>
      <c r="B24" s="273" t="s">
        <v>201</v>
      </c>
      <c r="C24" s="324">
        <f>+[1]RENTAS!D74</f>
        <v>4.3</v>
      </c>
      <c r="D24" s="324">
        <f>+[1]RENTAS!E74</f>
        <v>4.1428571428571423</v>
      </c>
      <c r="E24" s="259">
        <f t="shared" si="0"/>
        <v>96.345514950166105</v>
      </c>
      <c r="F24" s="330">
        <f>+[2]RENTAS!D74</f>
        <v>5.35</v>
      </c>
      <c r="G24" s="330">
        <f>+[2]RENTAS!E74</f>
        <v>10.099969676014855</v>
      </c>
      <c r="H24" s="260">
        <f t="shared" si="1"/>
        <v>188.78447992551131</v>
      </c>
      <c r="I24" s="330">
        <f>+[3]RENTAS!D74</f>
        <v>4.3499999999999996</v>
      </c>
      <c r="J24" s="330">
        <f>+[3]RENTAS!E74</f>
        <v>4.2024714828897336</v>
      </c>
      <c r="K24" s="260">
        <f t="shared" si="3"/>
        <v>96.608539836545603</v>
      </c>
      <c r="L24" s="261">
        <f t="shared" si="2"/>
        <v>127.24617823740768</v>
      </c>
    </row>
    <row r="25" spans="1:12" ht="27.2" customHeight="1" x14ac:dyDescent="0.2">
      <c r="A25" s="274"/>
      <c r="B25" s="275" t="s">
        <v>202</v>
      </c>
      <c r="C25" s="319">
        <f>+[1]RENTAS!D97</f>
        <v>8.8350000000000009</v>
      </c>
      <c r="D25" s="319">
        <f>+[1]RENTAS!E97</f>
        <v>8.038009930881131</v>
      </c>
      <c r="E25" s="327">
        <f t="shared" si="0"/>
        <v>90.979172958473455</v>
      </c>
      <c r="F25" s="331">
        <f>+[2]RENTAS!D97</f>
        <v>8.8350000000000009</v>
      </c>
      <c r="G25" s="331">
        <f>+[2]RENTAS!E97</f>
        <v>7.5748649702946658</v>
      </c>
      <c r="H25" s="265">
        <f t="shared" si="1"/>
        <v>85.73701154832672</v>
      </c>
      <c r="I25" s="331">
        <f>+[3]RENTAS!D97</f>
        <v>9.8350000000000009</v>
      </c>
      <c r="J25" s="331">
        <f>+[3]RENTAS!E97</f>
        <v>7.7760147230411443</v>
      </c>
      <c r="K25" s="266">
        <f t="shared" si="3"/>
        <v>79.064715028379695</v>
      </c>
      <c r="L25" s="278">
        <f t="shared" si="2"/>
        <v>85.260299845059947</v>
      </c>
    </row>
    <row r="26" spans="1:12" ht="14.85" customHeight="1" x14ac:dyDescent="0.2">
      <c r="A26" s="279"/>
      <c r="B26" s="280" t="s">
        <v>203</v>
      </c>
      <c r="C26" s="324">
        <f>+[1]RENTAS!D114</f>
        <v>10.55</v>
      </c>
      <c r="D26" s="324">
        <f>+[1]RENTAS!E114</f>
        <v>11.188930282064929</v>
      </c>
      <c r="E26" s="259">
        <f t="shared" si="0"/>
        <v>106.05621120440689</v>
      </c>
      <c r="F26" s="334">
        <f>+[2]RENTAS!D114</f>
        <v>10.55</v>
      </c>
      <c r="G26" s="334">
        <f>+[2]RENTAS!E114</f>
        <v>11.268759978712081</v>
      </c>
      <c r="H26" s="260">
        <f t="shared" si="1"/>
        <v>106.81289079347943</v>
      </c>
      <c r="I26" s="334">
        <f>+[3]RENTAS!D114</f>
        <v>10.55</v>
      </c>
      <c r="J26" s="334">
        <f>+[3]RENTAS!E114</f>
        <v>11.078765300691858</v>
      </c>
      <c r="K26" s="259">
        <f t="shared" si="3"/>
        <v>105.0119933714868</v>
      </c>
      <c r="L26" s="281">
        <f t="shared" si="2"/>
        <v>105.96036512312439</v>
      </c>
    </row>
    <row r="27" spans="1:12" ht="27.2" customHeight="1" x14ac:dyDescent="0.2">
      <c r="A27" s="274"/>
      <c r="B27" s="275" t="s">
        <v>204</v>
      </c>
      <c r="C27" s="335">
        <f>+[1]RENTAS!D123</f>
        <v>3.1</v>
      </c>
      <c r="D27" s="335">
        <f>+[1]RENTAS!E123</f>
        <v>3.093944099378882</v>
      </c>
      <c r="E27" s="264">
        <f t="shared" si="0"/>
        <v>99.804648367060707</v>
      </c>
      <c r="F27" s="331">
        <f>+[2]RENTAS!D123</f>
        <v>3.1</v>
      </c>
      <c r="G27" s="331">
        <f>+[2]RENTAS!E123</f>
        <v>3.0931677018633539</v>
      </c>
      <c r="H27" s="265">
        <f t="shared" si="1"/>
        <v>99.779603285914632</v>
      </c>
      <c r="I27" s="331">
        <f>+[3]RENTAS!D123</f>
        <v>3.1</v>
      </c>
      <c r="J27" s="331">
        <f>+[3]RENTAS!E123</f>
        <v>3.162909616620261</v>
      </c>
      <c r="K27" s="266">
        <f t="shared" si="3"/>
        <v>102.02934247162132</v>
      </c>
      <c r="L27" s="278">
        <f t="shared" si="2"/>
        <v>100.53786470819888</v>
      </c>
    </row>
    <row r="28" spans="1:12" ht="14.85" customHeight="1" x14ac:dyDescent="0.2">
      <c r="A28" s="268"/>
      <c r="B28" s="258" t="s">
        <v>205</v>
      </c>
      <c r="C28" s="336">
        <f>+[1]RENTAS!D131</f>
        <v>2.5999999999999996</v>
      </c>
      <c r="D28" s="336">
        <f>+[1]RENTAS!E131</f>
        <v>2.5608323695651598</v>
      </c>
      <c r="E28" s="282">
        <f t="shared" si="0"/>
        <v>98.493552675583075</v>
      </c>
      <c r="F28" s="330">
        <f>+[2]RENTAS!D131</f>
        <v>2.7</v>
      </c>
      <c r="G28" s="330">
        <f>+[2]RENTAS!E131</f>
        <v>2.5415160047737695</v>
      </c>
      <c r="H28" s="260">
        <f t="shared" si="1"/>
        <v>94.130222399028497</v>
      </c>
      <c r="I28" s="330">
        <f>+[3]RENTAS!D131</f>
        <v>2.7</v>
      </c>
      <c r="J28" s="330">
        <v>2.5415000000000001</v>
      </c>
      <c r="K28" s="283">
        <f t="shared" si="3"/>
        <v>94.129629629629619</v>
      </c>
      <c r="L28" s="284">
        <f t="shared" si="2"/>
        <v>95.584468234747064</v>
      </c>
    </row>
    <row r="29" spans="1:12" ht="14.85" customHeight="1" x14ac:dyDescent="0.2">
      <c r="A29" s="274"/>
      <c r="B29" s="275" t="s">
        <v>144</v>
      </c>
      <c r="C29" s="337">
        <f>+[1]RENTAS!D139</f>
        <v>2</v>
      </c>
      <c r="D29" s="337">
        <f>+[1]RENTAS!E139</f>
        <v>2</v>
      </c>
      <c r="E29" s="264">
        <f t="shared" si="0"/>
        <v>100</v>
      </c>
      <c r="F29" s="338">
        <f>+[2]RENTAS!D139</f>
        <v>2</v>
      </c>
      <c r="G29" s="338">
        <f>+[2]RENTAS!E139</f>
        <v>2</v>
      </c>
      <c r="H29" s="265">
        <f t="shared" si="1"/>
        <v>100</v>
      </c>
      <c r="I29" s="338">
        <f>+[3]RENTAS!D139</f>
        <v>2</v>
      </c>
      <c r="J29" s="338">
        <f>+[3]RENTAS!E139</f>
        <v>2</v>
      </c>
      <c r="K29" s="266">
        <f t="shared" si="3"/>
        <v>100</v>
      </c>
      <c r="L29" s="278">
        <f t="shared" si="2"/>
        <v>100</v>
      </c>
    </row>
    <row r="30" spans="1:12" ht="14.85" customHeight="1" x14ac:dyDescent="0.2">
      <c r="A30" s="268"/>
      <c r="B30" s="258" t="s">
        <v>206</v>
      </c>
      <c r="C30" s="339">
        <f>+[1]RENTAS!D146</f>
        <v>2</v>
      </c>
      <c r="D30" s="339">
        <f>+[1]RENTAS!E146</f>
        <v>2</v>
      </c>
      <c r="E30" s="259">
        <f t="shared" si="0"/>
        <v>100</v>
      </c>
      <c r="F30" s="340">
        <f>+[2]RENTAS!D146</f>
        <v>2</v>
      </c>
      <c r="G30" s="340">
        <f>+[2]RENTAS!E146</f>
        <v>2</v>
      </c>
      <c r="H30" s="260">
        <f t="shared" si="1"/>
        <v>100</v>
      </c>
      <c r="I30" s="340">
        <f>+[3]RENTAS!D146</f>
        <v>2</v>
      </c>
      <c r="J30" s="340">
        <f>+[3]RENTAS!E146</f>
        <v>2</v>
      </c>
      <c r="K30" s="260">
        <f t="shared" si="3"/>
        <v>100</v>
      </c>
      <c r="L30" s="261">
        <f t="shared" si="2"/>
        <v>100</v>
      </c>
    </row>
    <row r="31" spans="1:12" ht="14.85" customHeight="1" x14ac:dyDescent="0.2">
      <c r="A31" s="274"/>
      <c r="B31" s="275" t="s">
        <v>145</v>
      </c>
      <c r="C31" s="337">
        <f>+[1]RENTAS!D153</f>
        <v>2</v>
      </c>
      <c r="D31" s="337">
        <f>+[1]RENTAS!E153</f>
        <v>2</v>
      </c>
      <c r="E31" s="264">
        <f t="shared" si="0"/>
        <v>100</v>
      </c>
      <c r="F31" s="338">
        <f>+[2]RENTAS!D153</f>
        <v>2</v>
      </c>
      <c r="G31" s="338">
        <f>+[2]RENTAS!E153</f>
        <v>2</v>
      </c>
      <c r="H31" s="265">
        <f t="shared" si="1"/>
        <v>100</v>
      </c>
      <c r="I31" s="338">
        <f>+[3]RENTAS!D153</f>
        <v>2</v>
      </c>
      <c r="J31" s="338">
        <f>+[3]RENTAS!E153</f>
        <v>2</v>
      </c>
      <c r="K31" s="266">
        <f t="shared" si="3"/>
        <v>100</v>
      </c>
      <c r="L31" s="278">
        <f t="shared" si="2"/>
        <v>100</v>
      </c>
    </row>
    <row r="32" spans="1:12" ht="14.85" customHeight="1" x14ac:dyDescent="0.2">
      <c r="A32" s="268"/>
      <c r="B32" s="258" t="s">
        <v>146</v>
      </c>
      <c r="C32" s="339">
        <f>+[1]RENTAS!D160</f>
        <v>2</v>
      </c>
      <c r="D32" s="339">
        <f>+[1]RENTAS!E160</f>
        <v>2</v>
      </c>
      <c r="E32" s="259">
        <f t="shared" si="0"/>
        <v>100</v>
      </c>
      <c r="F32" s="340">
        <f>+[2]RENTAS!D160</f>
        <v>2</v>
      </c>
      <c r="G32" s="340">
        <f>+[2]RENTAS!E160</f>
        <v>2</v>
      </c>
      <c r="H32" s="260">
        <f t="shared" si="1"/>
        <v>100</v>
      </c>
      <c r="I32" s="340">
        <f>+[3]RENTAS!D160</f>
        <v>2</v>
      </c>
      <c r="J32" s="340">
        <f>+[3]RENTAS!E160</f>
        <v>2</v>
      </c>
      <c r="K32" s="260">
        <f t="shared" si="3"/>
        <v>100</v>
      </c>
      <c r="L32" s="261">
        <f t="shared" si="2"/>
        <v>100</v>
      </c>
    </row>
    <row r="33" spans="1:12" ht="14.85" customHeight="1" x14ac:dyDescent="0.2">
      <c r="A33" s="274"/>
      <c r="B33" s="275" t="s">
        <v>147</v>
      </c>
      <c r="C33" s="337">
        <f>+[1]RENTAS!D167</f>
        <v>2</v>
      </c>
      <c r="D33" s="337">
        <f>+[1]RENTAS!E167</f>
        <v>2</v>
      </c>
      <c r="E33" s="264">
        <f t="shared" si="0"/>
        <v>100</v>
      </c>
      <c r="F33" s="338">
        <f>+[2]RENTAS!D167</f>
        <v>2</v>
      </c>
      <c r="G33" s="338">
        <f>+[2]RENTAS!E167</f>
        <v>2</v>
      </c>
      <c r="H33" s="265">
        <f t="shared" si="1"/>
        <v>100</v>
      </c>
      <c r="I33" s="338">
        <f>+[3]RENTAS!D167</f>
        <v>2</v>
      </c>
      <c r="J33" s="338">
        <f>+[3]RENTAS!E167</f>
        <v>2</v>
      </c>
      <c r="K33" s="266">
        <f t="shared" si="3"/>
        <v>100</v>
      </c>
      <c r="L33" s="278">
        <f t="shared" si="2"/>
        <v>100</v>
      </c>
    </row>
    <row r="34" spans="1:12" ht="14.85" customHeight="1" x14ac:dyDescent="0.2">
      <c r="A34" s="268"/>
      <c r="B34" s="258" t="s">
        <v>148</v>
      </c>
      <c r="C34" s="339">
        <f>+[1]RENTAS!D174</f>
        <v>2</v>
      </c>
      <c r="D34" s="339">
        <f>+[1]RENTAS!E174</f>
        <v>2</v>
      </c>
      <c r="E34" s="259">
        <f t="shared" si="0"/>
        <v>100</v>
      </c>
      <c r="F34" s="340">
        <f>+[2]RENTAS!D174</f>
        <v>2</v>
      </c>
      <c r="G34" s="340">
        <f>+[2]RENTAS!E174</f>
        <v>2</v>
      </c>
      <c r="H34" s="260">
        <f t="shared" si="1"/>
        <v>100</v>
      </c>
      <c r="I34" s="340">
        <f>+[3]RENTAS!D174</f>
        <v>2</v>
      </c>
      <c r="J34" s="340">
        <f>+[3]RENTAS!E174</f>
        <v>2</v>
      </c>
      <c r="K34" s="260">
        <f t="shared" si="3"/>
        <v>100</v>
      </c>
      <c r="L34" s="261">
        <f t="shared" si="2"/>
        <v>100</v>
      </c>
    </row>
    <row r="35" spans="1:12" ht="14.85" customHeight="1" x14ac:dyDescent="0.2">
      <c r="A35" s="274"/>
      <c r="B35" s="275" t="s">
        <v>207</v>
      </c>
      <c r="C35" s="337">
        <f>+[1]RENTAS!D181</f>
        <v>2</v>
      </c>
      <c r="D35" s="337">
        <f>+[1]RENTAS!E181</f>
        <v>2</v>
      </c>
      <c r="E35" s="264">
        <f t="shared" si="0"/>
        <v>100</v>
      </c>
      <c r="F35" s="338">
        <f>+[2]RENTAS!D181</f>
        <v>2</v>
      </c>
      <c r="G35" s="338">
        <f>+[2]RENTAS!E181</f>
        <v>2</v>
      </c>
      <c r="H35" s="265">
        <f t="shared" si="1"/>
        <v>100</v>
      </c>
      <c r="I35" s="338">
        <f>+[3]RENTAS!D181</f>
        <v>2</v>
      </c>
      <c r="J35" s="338">
        <f>+[3]RENTAS!E181</f>
        <v>2</v>
      </c>
      <c r="K35" s="266">
        <f t="shared" si="3"/>
        <v>100</v>
      </c>
      <c r="L35" s="278">
        <f t="shared" si="2"/>
        <v>100</v>
      </c>
    </row>
    <row r="36" spans="1:12" ht="14.85" customHeight="1" x14ac:dyDescent="0.2">
      <c r="A36" s="268"/>
      <c r="B36" s="258" t="s">
        <v>208</v>
      </c>
      <c r="C36" s="339">
        <f>+[1]RENTAS!D195</f>
        <v>6.2200000000000006</v>
      </c>
      <c r="D36" s="339">
        <f>+[1]RENTAS!E195</f>
        <v>5.9167041987848545</v>
      </c>
      <c r="E36" s="259">
        <f t="shared" si="0"/>
        <v>95.123861716798288</v>
      </c>
      <c r="F36" s="340">
        <f>+[2]RENTAS!D195</f>
        <v>6.2200000000000006</v>
      </c>
      <c r="G36" s="340">
        <f>+[2]RENTAS!E195</f>
        <v>5.9167041987848545</v>
      </c>
      <c r="H36" s="260">
        <f t="shared" si="1"/>
        <v>95.123861716798288</v>
      </c>
      <c r="I36" s="340">
        <f>+[3]RENTAS!D195</f>
        <v>6.0600000000000014</v>
      </c>
      <c r="J36" s="340">
        <f>+[3]RENTAS!E195</f>
        <v>5.6802066621618561</v>
      </c>
      <c r="K36" s="260">
        <f t="shared" si="3"/>
        <v>93.732783203991005</v>
      </c>
      <c r="L36" s="261">
        <f t="shared" si="2"/>
        <v>94.660168879195865</v>
      </c>
    </row>
    <row r="37" spans="1:12" ht="14.85" customHeight="1" x14ac:dyDescent="0.2">
      <c r="A37" s="286"/>
      <c r="B37" s="287" t="s">
        <v>209</v>
      </c>
      <c r="C37" s="341">
        <f>+[1]RENTAS!D202</f>
        <v>2</v>
      </c>
      <c r="D37" s="341">
        <f>+[1]RENTAS!E202</f>
        <v>2</v>
      </c>
      <c r="E37" s="264">
        <v>0</v>
      </c>
      <c r="F37" s="338">
        <f>+[2]RENTAS!D202</f>
        <v>2</v>
      </c>
      <c r="G37" s="338">
        <f>+[2]RENTAS!E202</f>
        <v>2</v>
      </c>
      <c r="H37" s="265">
        <f t="shared" si="1"/>
        <v>100</v>
      </c>
      <c r="I37" s="338">
        <f>+[3]RENTAS!D204</f>
        <v>2</v>
      </c>
      <c r="J37" s="338">
        <f>+[3]RENTAS!E204</f>
        <v>2</v>
      </c>
      <c r="K37" s="266">
        <f t="shared" si="3"/>
        <v>100</v>
      </c>
      <c r="L37" s="278">
        <f t="shared" si="2"/>
        <v>66.666666666666671</v>
      </c>
    </row>
    <row r="38" spans="1:12" ht="14.85" customHeight="1" x14ac:dyDescent="0.2">
      <c r="A38" s="268"/>
      <c r="B38" s="258" t="s">
        <v>210</v>
      </c>
      <c r="C38" s="324">
        <f>+[1]RENTAS!D209</f>
        <v>2</v>
      </c>
      <c r="D38" s="324">
        <f>+[1]RENTAS!E209</f>
        <v>2</v>
      </c>
      <c r="E38" s="259">
        <f t="shared" ref="E38:E54" si="4">+D38*100/C38</f>
        <v>100</v>
      </c>
      <c r="F38" s="342">
        <f>+[2]RENTAS!D209</f>
        <v>2</v>
      </c>
      <c r="G38" s="342">
        <f>+[2]RENTAS!E209</f>
        <v>2</v>
      </c>
      <c r="H38" s="260">
        <f t="shared" si="1"/>
        <v>100</v>
      </c>
      <c r="I38" s="342">
        <f>+[3]RENTAS!D211</f>
        <v>2</v>
      </c>
      <c r="J38" s="342">
        <f>+[3]RENTAS!E211</f>
        <v>2</v>
      </c>
      <c r="K38" s="260">
        <f t="shared" si="3"/>
        <v>100</v>
      </c>
      <c r="L38" s="261">
        <f t="shared" si="2"/>
        <v>100</v>
      </c>
    </row>
    <row r="39" spans="1:12" ht="14.85" customHeight="1" x14ac:dyDescent="0.2">
      <c r="A39" s="274"/>
      <c r="B39" s="275" t="s">
        <v>211</v>
      </c>
      <c r="C39" s="335">
        <f>+[1]RENTAS!D221</f>
        <v>6.0000000000000009</v>
      </c>
      <c r="D39" s="335">
        <f>+[1]RENTAS!E221</f>
        <v>6.2292318309709618</v>
      </c>
      <c r="E39" s="264">
        <f t="shared" si="4"/>
        <v>103.82053051618269</v>
      </c>
      <c r="F39" s="343">
        <f>+[2]RENTAS!D221</f>
        <v>6.0000000000000009</v>
      </c>
      <c r="G39" s="343">
        <f>+[2]RENTAS!E221</f>
        <v>5.9631172692042265</v>
      </c>
      <c r="H39" s="265">
        <f t="shared" si="1"/>
        <v>99.385287820070431</v>
      </c>
      <c r="I39" s="343">
        <f>+[3]RENTAS!D223</f>
        <v>6.0000000000000009</v>
      </c>
      <c r="J39" s="343">
        <f>+[3]RENTAS!E223</f>
        <v>5.9884795880448056</v>
      </c>
      <c r="K39" s="266">
        <f t="shared" si="3"/>
        <v>99.807993134080078</v>
      </c>
      <c r="L39" s="278">
        <f t="shared" si="2"/>
        <v>101.00460382344438</v>
      </c>
    </row>
    <row r="40" spans="1:12" ht="14.85" customHeight="1" x14ac:dyDescent="0.2">
      <c r="A40" s="268"/>
      <c r="B40" s="258" t="s">
        <v>150</v>
      </c>
      <c r="C40" s="324">
        <f>+[1]RENTAS!D230</f>
        <v>3</v>
      </c>
      <c r="D40" s="324">
        <f>+[1]RENTAS!E230</f>
        <v>2.9229487179487181</v>
      </c>
      <c r="E40" s="259">
        <f t="shared" si="4"/>
        <v>97.431623931623946</v>
      </c>
      <c r="F40" s="342">
        <f>+[2]RENTAS!D230</f>
        <v>2.8</v>
      </c>
      <c r="G40" s="342">
        <f>+[2]RENTAS!E230</f>
        <v>2.7689743589743587</v>
      </c>
      <c r="H40" s="260">
        <f t="shared" si="1"/>
        <v>98.891941391941387</v>
      </c>
      <c r="I40" s="342">
        <f>+[3]RENTAS!D232</f>
        <v>2.8</v>
      </c>
      <c r="J40" s="342">
        <f>+[3]RENTAS!E232</f>
        <v>2.9587179487179487</v>
      </c>
      <c r="K40" s="260">
        <f t="shared" si="3"/>
        <v>105.66849816849818</v>
      </c>
      <c r="L40" s="261">
        <f t="shared" si="2"/>
        <v>100.66402116402116</v>
      </c>
    </row>
    <row r="41" spans="1:12" ht="14.85" customHeight="1" x14ac:dyDescent="0.2">
      <c r="A41" s="274"/>
      <c r="B41" s="275" t="s">
        <v>151</v>
      </c>
      <c r="C41" s="337">
        <f>+[1]RENTAS!D239</f>
        <v>3</v>
      </c>
      <c r="D41" s="337">
        <f>+[1]RENTAS!E239</f>
        <v>3.0857142857142859</v>
      </c>
      <c r="E41" s="264">
        <f t="shared" si="4"/>
        <v>102.85714285714288</v>
      </c>
      <c r="F41" s="338">
        <f>+[2]RENTAS!D239</f>
        <v>3</v>
      </c>
      <c r="G41" s="338">
        <f>+[2]RENTAS!E239</f>
        <v>2.9542857142857142</v>
      </c>
      <c r="H41" s="265">
        <f t="shared" si="1"/>
        <v>98.476190476190482</v>
      </c>
      <c r="I41" s="338">
        <f>+[3]RENTAS!D241</f>
        <v>3</v>
      </c>
      <c r="J41" s="338">
        <f>+[3]RENTAS!E241</f>
        <v>2.93</v>
      </c>
      <c r="K41" s="266">
        <f t="shared" si="3"/>
        <v>97.666666666666671</v>
      </c>
      <c r="L41" s="278">
        <f t="shared" si="2"/>
        <v>99.666666666666686</v>
      </c>
    </row>
    <row r="42" spans="1:12" ht="14.85" customHeight="1" x14ac:dyDescent="0.2">
      <c r="A42" s="268"/>
      <c r="B42" s="258" t="s">
        <v>152</v>
      </c>
      <c r="C42" s="336">
        <f>+[1]RENTAS!D248</f>
        <v>2.8</v>
      </c>
      <c r="D42" s="336">
        <f>+[1]RENTAS!E248</f>
        <v>2.9990293040293041</v>
      </c>
      <c r="E42" s="259">
        <f t="shared" si="4"/>
        <v>107.10818942961801</v>
      </c>
      <c r="F42" s="342">
        <f>+[2]RENTAS!D248</f>
        <v>2.8</v>
      </c>
      <c r="G42" s="342">
        <f>+[2]RENTAS!E248</f>
        <v>5.4295787545787544</v>
      </c>
      <c r="H42" s="260">
        <f t="shared" si="1"/>
        <v>193.91352694924123</v>
      </c>
      <c r="I42" s="342">
        <f>+[3]RENTAS!D250</f>
        <v>2.8</v>
      </c>
      <c r="J42" s="342">
        <f>+[3]RENTAS!E250</f>
        <v>2.8146520146520144</v>
      </c>
      <c r="K42" s="260">
        <f t="shared" si="3"/>
        <v>100.52328623757195</v>
      </c>
      <c r="L42" s="261">
        <f t="shared" si="2"/>
        <v>133.84833420547707</v>
      </c>
    </row>
    <row r="43" spans="1:12" ht="14.85" customHeight="1" x14ac:dyDescent="0.2">
      <c r="A43" s="274"/>
      <c r="B43" s="275" t="s">
        <v>153</v>
      </c>
      <c r="C43" s="335">
        <f>+[1]RENTAS!D261</f>
        <v>5.36</v>
      </c>
      <c r="D43" s="335">
        <f>+[1]RENTAS!E261</f>
        <v>5.5745747506405632</v>
      </c>
      <c r="E43" s="264">
        <f t="shared" si="4"/>
        <v>104.00326027314483</v>
      </c>
      <c r="F43" s="338">
        <f>+[2]RENTAS!D261</f>
        <v>5.36</v>
      </c>
      <c r="G43" s="338">
        <f>+[2]RENTAS!E261</f>
        <v>5.4961344066378865</v>
      </c>
      <c r="H43" s="265">
        <f t="shared" si="1"/>
        <v>102.53982101936354</v>
      </c>
      <c r="I43" s="338">
        <f>+[3]RENTAS!D263</f>
        <v>5.36</v>
      </c>
      <c r="J43" s="338">
        <f>+[3]RENTAS!E263</f>
        <v>5.4556406466763772</v>
      </c>
      <c r="K43" s="266">
        <f t="shared" si="3"/>
        <v>101.78434042306672</v>
      </c>
      <c r="L43" s="278">
        <f t="shared" si="2"/>
        <v>102.77580723852503</v>
      </c>
    </row>
    <row r="44" spans="1:12" ht="14.85" customHeight="1" x14ac:dyDescent="0.2">
      <c r="A44" s="268"/>
      <c r="B44" s="258" t="s">
        <v>212</v>
      </c>
      <c r="C44" s="324">
        <f>+[1]RENTAS!D268</f>
        <v>1.5</v>
      </c>
      <c r="D44" s="324">
        <f>+[1]RENTAS!E268</f>
        <v>1.5</v>
      </c>
      <c r="E44" s="259">
        <f t="shared" si="4"/>
        <v>100</v>
      </c>
      <c r="F44" s="342">
        <f>+[2]RENTAS!D268</f>
        <v>1.5</v>
      </c>
      <c r="G44" s="342">
        <f>+[2]RENTAS!E268</f>
        <v>1.5</v>
      </c>
      <c r="H44" s="260">
        <f t="shared" si="1"/>
        <v>100</v>
      </c>
      <c r="I44" s="342">
        <f>+[3]RENTAS!D270</f>
        <v>1.5</v>
      </c>
      <c r="J44" s="342">
        <f>+[3]RENTAS!E270</f>
        <v>1.5</v>
      </c>
      <c r="K44" s="260">
        <f t="shared" si="3"/>
        <v>100</v>
      </c>
      <c r="L44" s="261">
        <f t="shared" si="2"/>
        <v>100</v>
      </c>
    </row>
    <row r="45" spans="1:12" ht="14.85" customHeight="1" x14ac:dyDescent="0.2">
      <c r="A45" s="274"/>
      <c r="B45" s="275" t="s">
        <v>154</v>
      </c>
      <c r="C45" s="319">
        <f>+[1]RENTAS!D275</f>
        <v>1.5</v>
      </c>
      <c r="D45" s="319">
        <f>+[1]RENTAS!E275</f>
        <v>1.5</v>
      </c>
      <c r="E45" s="264">
        <f t="shared" si="4"/>
        <v>100</v>
      </c>
      <c r="F45" s="343">
        <f>+[2]RENTAS!D275</f>
        <v>1.5</v>
      </c>
      <c r="G45" s="343">
        <f>+[2]RENTAS!E275</f>
        <v>1.5</v>
      </c>
      <c r="H45" s="265">
        <f t="shared" si="1"/>
        <v>100</v>
      </c>
      <c r="I45" s="343">
        <f>+[3]RENTAS!D277</f>
        <v>1.5</v>
      </c>
      <c r="J45" s="343">
        <f>+[3]RENTAS!E277</f>
        <v>1.5</v>
      </c>
      <c r="K45" s="266">
        <f t="shared" si="3"/>
        <v>100</v>
      </c>
      <c r="L45" s="278">
        <f t="shared" si="2"/>
        <v>100</v>
      </c>
    </row>
    <row r="46" spans="1:12" ht="14.85" customHeight="1" x14ac:dyDescent="0.2">
      <c r="A46" s="268"/>
      <c r="B46" s="258" t="s">
        <v>155</v>
      </c>
      <c r="C46" s="324">
        <f>+[1]RENTAS!D281</f>
        <v>1.5</v>
      </c>
      <c r="D46" s="324">
        <f>+[1]RENTAS!E281</f>
        <v>1.5</v>
      </c>
      <c r="E46" s="259">
        <f t="shared" si="4"/>
        <v>100</v>
      </c>
      <c r="F46" s="342">
        <f>+[2]RENTAS!D281</f>
        <v>1.5</v>
      </c>
      <c r="G46" s="342">
        <f>+[2]RENTAS!E281</f>
        <v>1.5</v>
      </c>
      <c r="H46" s="260">
        <f t="shared" si="1"/>
        <v>100</v>
      </c>
      <c r="I46" s="342">
        <f>+[3]RENTAS!D283</f>
        <v>1.5</v>
      </c>
      <c r="J46" s="342">
        <f>+[3]RENTAS!E283</f>
        <v>0.85000000000000009</v>
      </c>
      <c r="K46" s="260">
        <f t="shared" si="3"/>
        <v>56.666666666666679</v>
      </c>
      <c r="L46" s="261">
        <f t="shared" si="2"/>
        <v>85.555555555555557</v>
      </c>
    </row>
    <row r="47" spans="1:12" ht="14.85" customHeight="1" x14ac:dyDescent="0.2">
      <c r="A47" s="274"/>
      <c r="B47" s="275" t="s">
        <v>156</v>
      </c>
      <c r="C47" s="319">
        <f>+[1]RENTAS!D288</f>
        <v>1.5</v>
      </c>
      <c r="D47" s="319">
        <f>+[1]RENTAS!E288</f>
        <v>1.5</v>
      </c>
      <c r="E47" s="264">
        <f t="shared" si="4"/>
        <v>100</v>
      </c>
      <c r="F47" s="343">
        <f>+[2]RENTAS!D288</f>
        <v>1.5</v>
      </c>
      <c r="G47" s="343">
        <f>+[2]RENTAS!E288</f>
        <v>1.5</v>
      </c>
      <c r="H47" s="265">
        <f t="shared" si="1"/>
        <v>100</v>
      </c>
      <c r="I47" s="343">
        <f>+[3]RENTAS!D290</f>
        <v>1.5</v>
      </c>
      <c r="J47" s="343">
        <f>+[3]RENTAS!E290</f>
        <v>1.5</v>
      </c>
      <c r="K47" s="266">
        <f t="shared" si="3"/>
        <v>100</v>
      </c>
      <c r="L47" s="278">
        <f t="shared" si="2"/>
        <v>100</v>
      </c>
    </row>
    <row r="48" spans="1:12" ht="14.85" customHeight="1" x14ac:dyDescent="0.2">
      <c r="A48" s="268"/>
      <c r="B48" s="258" t="s">
        <v>157</v>
      </c>
      <c r="C48" s="324">
        <f>+[1]RENTAS!D295</f>
        <v>2</v>
      </c>
      <c r="D48" s="324">
        <f>+[1]RENTAS!E295</f>
        <v>2</v>
      </c>
      <c r="E48" s="259">
        <f t="shared" si="4"/>
        <v>100</v>
      </c>
      <c r="F48" s="342">
        <f>+[2]RENTAS!D295</f>
        <v>2</v>
      </c>
      <c r="G48" s="342">
        <f>+[2]RENTAS!E295</f>
        <v>2</v>
      </c>
      <c r="H48" s="260">
        <f t="shared" si="1"/>
        <v>100</v>
      </c>
      <c r="I48" s="342">
        <f>+[3]RENTAS!D297</f>
        <v>2</v>
      </c>
      <c r="J48" s="342">
        <f>+[3]RENTAS!E297</f>
        <v>2</v>
      </c>
      <c r="K48" s="260">
        <f t="shared" si="3"/>
        <v>100</v>
      </c>
      <c r="L48" s="261">
        <f t="shared" si="2"/>
        <v>100</v>
      </c>
    </row>
    <row r="49" spans="1:12" ht="14.85" customHeight="1" x14ac:dyDescent="0.2">
      <c r="A49" s="274"/>
      <c r="B49" s="275" t="s">
        <v>158</v>
      </c>
      <c r="C49" s="319">
        <f>+[4]RENTAS!D302</f>
        <v>1.5</v>
      </c>
      <c r="D49" s="319">
        <f>+[4]RENTAS!E302</f>
        <v>1.5</v>
      </c>
      <c r="E49" s="264">
        <f t="shared" si="4"/>
        <v>100</v>
      </c>
      <c r="F49" s="343">
        <f>+[2]RENTAS!D302</f>
        <v>1.5</v>
      </c>
      <c r="G49" s="343">
        <f>+[2]RENTAS!E302</f>
        <v>1.5</v>
      </c>
      <c r="H49" s="265">
        <f t="shared" si="1"/>
        <v>100</v>
      </c>
      <c r="I49" s="343">
        <f>+[3]RENTAS!D304</f>
        <v>1.5</v>
      </c>
      <c r="J49" s="343">
        <f>+[3]RENTAS!E304</f>
        <v>1.5</v>
      </c>
      <c r="K49" s="266">
        <f t="shared" si="3"/>
        <v>100</v>
      </c>
      <c r="L49" s="278">
        <f t="shared" si="2"/>
        <v>100</v>
      </c>
    </row>
    <row r="50" spans="1:12" ht="14.85" customHeight="1" x14ac:dyDescent="0.2">
      <c r="A50" s="268"/>
      <c r="B50" s="258" t="s">
        <v>159</v>
      </c>
      <c r="C50" s="339">
        <f>+[1]RENTAS!D313</f>
        <v>3.82</v>
      </c>
      <c r="D50" s="339">
        <f>+[1]RENTAS!E313</f>
        <v>3.6481376313123235</v>
      </c>
      <c r="E50" s="259">
        <f t="shared" si="4"/>
        <v>95.50098511288806</v>
      </c>
      <c r="F50" s="340">
        <f>+[2]RENTAS!D313</f>
        <v>3.82</v>
      </c>
      <c r="G50" s="340">
        <f>+[2]RENTAS!E313</f>
        <v>3.6481376313123235</v>
      </c>
      <c r="H50" s="260">
        <f t="shared" si="1"/>
        <v>95.50098511288806</v>
      </c>
      <c r="I50" s="340">
        <f>+[3]RENTAS!D304</f>
        <v>1.5</v>
      </c>
      <c r="J50" s="340">
        <f>+[3]RENTAS!E304</f>
        <v>1.5</v>
      </c>
      <c r="K50" s="260">
        <f t="shared" si="3"/>
        <v>100</v>
      </c>
      <c r="L50" s="261">
        <f t="shared" si="2"/>
        <v>97.000656741925368</v>
      </c>
    </row>
    <row r="51" spans="1:12" ht="14.85" customHeight="1" x14ac:dyDescent="0.2">
      <c r="A51" s="274"/>
      <c r="B51" s="275" t="s">
        <v>160</v>
      </c>
      <c r="C51" s="319">
        <f>+[1]RENTAS!D321</f>
        <v>2.5</v>
      </c>
      <c r="D51" s="319">
        <f>+[1]RENTAS!E321</f>
        <v>2.4558823529411766</v>
      </c>
      <c r="E51" s="264">
        <f t="shared" si="4"/>
        <v>98.235294117647058</v>
      </c>
      <c r="F51" s="343">
        <f>+[2]RENTAS!D321</f>
        <v>2.5</v>
      </c>
      <c r="G51" s="343">
        <f>+[2]RENTAS!E321</f>
        <v>2.4558823529411766</v>
      </c>
      <c r="H51" s="265">
        <f t="shared" si="1"/>
        <v>98.235294117647058</v>
      </c>
      <c r="I51" s="344">
        <f>+[3]RENTAS!D323</f>
        <v>2.5</v>
      </c>
      <c r="J51" s="344">
        <f>+[3]RENTAS!E323</f>
        <v>2.4460317460317462</v>
      </c>
      <c r="K51" s="266">
        <f t="shared" si="3"/>
        <v>97.841269841269849</v>
      </c>
      <c r="L51" s="278">
        <f t="shared" si="2"/>
        <v>98.103952692187988</v>
      </c>
    </row>
    <row r="52" spans="1:12" ht="14.85" customHeight="1" x14ac:dyDescent="0.2">
      <c r="A52" s="268"/>
      <c r="B52" s="258" t="s">
        <v>161</v>
      </c>
      <c r="C52" s="324">
        <f>+[1]RENTAS!D329</f>
        <v>2.5</v>
      </c>
      <c r="D52" s="324">
        <f>+[1]RENTAS!E329</f>
        <v>2.4598782512451578</v>
      </c>
      <c r="E52" s="259">
        <f t="shared" si="4"/>
        <v>98.395130049806312</v>
      </c>
      <c r="F52" s="342">
        <f>+[2]RENTAS!D329</f>
        <v>2.5</v>
      </c>
      <c r="G52" s="342">
        <f>+[2]RENTAS!E329</f>
        <v>2.4598782512451578</v>
      </c>
      <c r="H52" s="260">
        <f t="shared" si="1"/>
        <v>98.395130049806312</v>
      </c>
      <c r="I52" s="340">
        <f>+[3]RENTAS!D331</f>
        <v>2.5</v>
      </c>
      <c r="J52" s="340">
        <f>+[3]RENTAS!E331</f>
        <v>2.4081876820640868</v>
      </c>
      <c r="K52" s="260">
        <f t="shared" si="3"/>
        <v>96.327507282563474</v>
      </c>
      <c r="L52" s="261">
        <f t="shared" si="2"/>
        <v>97.705922460725375</v>
      </c>
    </row>
    <row r="53" spans="1:12" ht="14.85" customHeight="1" x14ac:dyDescent="0.2">
      <c r="A53" s="274"/>
      <c r="B53" s="275" t="s">
        <v>213</v>
      </c>
      <c r="C53" s="319">
        <f>+[1]RENTAS!D344</f>
        <v>1.48</v>
      </c>
      <c r="D53" s="319">
        <f>+[1]RENTAS!E344</f>
        <v>1.5050889237468359</v>
      </c>
      <c r="E53" s="264">
        <f t="shared" si="4"/>
        <v>101.69519755046188</v>
      </c>
      <c r="F53" s="338">
        <f>+[2]RENTAS!D344</f>
        <v>1.48</v>
      </c>
      <c r="G53" s="338">
        <f>+[2]RENTAS!E344</f>
        <v>1.5298561531957984</v>
      </c>
      <c r="H53" s="265">
        <f t="shared" si="1"/>
        <v>103.3686589997161</v>
      </c>
      <c r="I53" s="344">
        <f>+[3]RENTAS!D346</f>
        <v>1.48</v>
      </c>
      <c r="J53" s="344">
        <f>+[3]RENTAS!E346</f>
        <v>1.5298561531957984</v>
      </c>
      <c r="K53" s="266">
        <f t="shared" si="3"/>
        <v>103.3686589997161</v>
      </c>
      <c r="L53" s="278">
        <f t="shared" si="2"/>
        <v>102.81083851663136</v>
      </c>
    </row>
    <row r="54" spans="1:12" ht="27.2" customHeight="1" x14ac:dyDescent="0.2">
      <c r="A54" s="268"/>
      <c r="B54" s="258" t="s">
        <v>214</v>
      </c>
      <c r="C54" s="336">
        <f>+[1]RENTAS!D360</f>
        <v>7.4022000000000006</v>
      </c>
      <c r="D54" s="336">
        <f>+[1]RENTAS!E360</f>
        <v>9.7143527204502824</v>
      </c>
      <c r="E54" s="259">
        <f t="shared" si="4"/>
        <v>131.23602064859477</v>
      </c>
      <c r="F54" s="330">
        <f>+[2]RENTAS!D360</f>
        <v>8.4022000000000006</v>
      </c>
      <c r="G54" s="330">
        <f>+[2]RENTAS!E360</f>
        <v>10.714352720450282</v>
      </c>
      <c r="H54" s="260">
        <f t="shared" si="1"/>
        <v>127.51842041906028</v>
      </c>
      <c r="I54" s="340">
        <f>+[3]RENTAS!D362</f>
        <v>8.4202000000000012</v>
      </c>
      <c r="J54" s="340">
        <f>+[3]RENTAS!E362</f>
        <v>13.828773958331571</v>
      </c>
      <c r="K54" s="260">
        <f t="shared" si="3"/>
        <v>164.2333193787745</v>
      </c>
      <c r="L54" s="261">
        <f t="shared" si="2"/>
        <v>140.99592014880986</v>
      </c>
    </row>
    <row r="55" spans="1:12" ht="14.65" customHeight="1" x14ac:dyDescent="0.2">
      <c r="A55" s="199"/>
      <c r="B55" s="288"/>
      <c r="C55" s="289"/>
      <c r="D55" s="263"/>
      <c r="E55" s="263"/>
      <c r="F55" s="290"/>
      <c r="G55" s="290"/>
      <c r="H55" s="290"/>
      <c r="I55" s="291"/>
      <c r="J55" s="291"/>
      <c r="K55" s="291"/>
      <c r="L55" s="246"/>
    </row>
    <row r="56" spans="1:12" ht="14.85" customHeight="1" x14ac:dyDescent="0.2">
      <c r="A56" s="251"/>
      <c r="B56" s="292" t="s">
        <v>215</v>
      </c>
      <c r="C56" s="253"/>
      <c r="D56" s="293"/>
      <c r="E56" s="293"/>
      <c r="F56" s="294"/>
      <c r="G56" s="294"/>
      <c r="H56" s="294"/>
      <c r="I56" s="294"/>
      <c r="J56" s="294"/>
      <c r="K56" s="294"/>
      <c r="L56" s="256"/>
    </row>
    <row r="57" spans="1:12" ht="13.5" customHeight="1" x14ac:dyDescent="0.2">
      <c r="A57" s="199"/>
      <c r="B57" s="288"/>
      <c r="C57" s="289"/>
      <c r="D57" s="263"/>
      <c r="E57" s="263"/>
      <c r="F57" s="290"/>
      <c r="G57" s="290"/>
      <c r="H57" s="290"/>
      <c r="I57" s="291"/>
      <c r="J57" s="291"/>
      <c r="K57" s="291"/>
      <c r="L57" s="246"/>
    </row>
    <row r="58" spans="1:12" ht="14.85" customHeight="1" x14ac:dyDescent="0.2">
      <c r="A58" s="268"/>
      <c r="B58" s="258" t="s">
        <v>216</v>
      </c>
      <c r="C58" s="345">
        <f>+[1]CATASTRO!D10</f>
        <v>2.4800000000000004</v>
      </c>
      <c r="D58" s="345">
        <f>+[1]CATASTRO!E10</f>
        <v>2.5615384615384618</v>
      </c>
      <c r="E58" s="259">
        <f t="shared" ref="E58:E68" si="5">+D58*100/C58</f>
        <v>103.28784119106699</v>
      </c>
      <c r="F58" s="330">
        <f>+[2]CATASTRO!D10</f>
        <v>2.4800000000000004</v>
      </c>
      <c r="G58" s="330">
        <f>+[2]CATASTRO!E10</f>
        <v>2.5291666666666668</v>
      </c>
      <c r="H58" s="283">
        <f t="shared" ref="H58:H68" si="6">+G58*100/F58</f>
        <v>101.98252688172042</v>
      </c>
      <c r="I58" s="330">
        <f>+[3]CATASTRO!D10</f>
        <v>2.4800000000000004</v>
      </c>
      <c r="J58" s="330">
        <f>+[3]CATASTRO!E10</f>
        <v>2.536</v>
      </c>
      <c r="K58" s="260">
        <f t="shared" ref="K58:K68" si="7">+J58*100/I58</f>
        <v>102.25806451612901</v>
      </c>
      <c r="L58" s="261">
        <f t="shared" ref="L58:L68" si="8">+(E58+H58+K58)/3</f>
        <v>102.5094775296388</v>
      </c>
    </row>
    <row r="59" spans="1:12" ht="14.85" customHeight="1" x14ac:dyDescent="0.2">
      <c r="A59" s="199"/>
      <c r="B59" s="295" t="s">
        <v>162</v>
      </c>
      <c r="C59" s="346">
        <f>+[1]CATASTRO!D19</f>
        <v>2.5500000000000003</v>
      </c>
      <c r="D59" s="346">
        <f>+[1]CATASTRO!E19</f>
        <v>2.6016262566528683</v>
      </c>
      <c r="E59" s="264">
        <f t="shared" si="5"/>
        <v>102.0245590844262</v>
      </c>
      <c r="F59" s="347">
        <f>+[2]CATASTRO!D19</f>
        <v>2.5500000000000003</v>
      </c>
      <c r="G59" s="347">
        <f>+[2]CATASTRO!E19</f>
        <v>2.5997686898593635</v>
      </c>
      <c r="H59" s="442">
        <f t="shared" si="6"/>
        <v>101.95171332781815</v>
      </c>
      <c r="I59" s="348">
        <f>+[3]CATASTRO!D19</f>
        <v>2.5</v>
      </c>
      <c r="J59" s="348">
        <f>+[3]CATASTRO!E19</f>
        <v>2.5266858710142039</v>
      </c>
      <c r="K59" s="266">
        <f t="shared" si="7"/>
        <v>101.06743484056815</v>
      </c>
      <c r="L59" s="267">
        <f t="shared" si="8"/>
        <v>101.6812357509375</v>
      </c>
    </row>
    <row r="60" spans="1:12" ht="14.85" customHeight="1" x14ac:dyDescent="0.2">
      <c r="A60" s="268"/>
      <c r="B60" s="258" t="s">
        <v>217</v>
      </c>
      <c r="C60" s="345">
        <f>+[1]CATASTRO!D29</f>
        <v>4.3</v>
      </c>
      <c r="D60" s="345">
        <f>+[1]CATASTRO!E29</f>
        <v>4.1575793650793651</v>
      </c>
      <c r="E60" s="259">
        <f t="shared" si="5"/>
        <v>96.687892211148025</v>
      </c>
      <c r="F60" s="330">
        <f>+[2]CATASTRO!D29</f>
        <v>4.2700000000000005</v>
      </c>
      <c r="G60" s="330">
        <f>+[2]CATASTRO!E29</f>
        <v>4.2874534449303487</v>
      </c>
      <c r="H60" s="283">
        <f t="shared" si="6"/>
        <v>100.40874578291213</v>
      </c>
      <c r="I60" s="330">
        <f>+[3]CATASTRO!D29</f>
        <v>4.2700000000000005</v>
      </c>
      <c r="J60" s="330">
        <f>+[3]CATASTRO!E29</f>
        <v>4.2937179487179495</v>
      </c>
      <c r="K60" s="260">
        <f t="shared" si="7"/>
        <v>100.55545547348828</v>
      </c>
      <c r="L60" s="261">
        <f t="shared" si="8"/>
        <v>99.217364489182799</v>
      </c>
    </row>
    <row r="61" spans="1:12" ht="14.85" customHeight="1" x14ac:dyDescent="0.2">
      <c r="A61" s="199"/>
      <c r="B61" s="295" t="s">
        <v>218</v>
      </c>
      <c r="C61" s="349">
        <f>+[1]CATASTRO!D41</f>
        <v>6.65</v>
      </c>
      <c r="D61" s="349">
        <f>+[1]CATASTRO!E41</f>
        <v>6.9333333333333336</v>
      </c>
      <c r="E61" s="264">
        <f t="shared" si="5"/>
        <v>104.26065162907268</v>
      </c>
      <c r="F61" s="333">
        <f>+[2]CATASTRO!D41</f>
        <v>6.65</v>
      </c>
      <c r="G61" s="333">
        <f>+[2]CATASTRO!E41</f>
        <v>6.95</v>
      </c>
      <c r="H61" s="442">
        <f t="shared" si="6"/>
        <v>104.51127819548871</v>
      </c>
      <c r="I61" s="331">
        <f>+[3]CATASTRO!D41</f>
        <v>6.65</v>
      </c>
      <c r="J61" s="331">
        <f>+[3]CATASTRO!E41</f>
        <v>6.9666666666666668</v>
      </c>
      <c r="K61" s="266">
        <f t="shared" si="7"/>
        <v>104.76190476190474</v>
      </c>
      <c r="L61" s="267">
        <f t="shared" si="8"/>
        <v>104.51127819548871</v>
      </c>
    </row>
    <row r="62" spans="1:12" ht="14.85" customHeight="1" x14ac:dyDescent="0.2">
      <c r="A62" s="268"/>
      <c r="B62" s="258" t="s">
        <v>163</v>
      </c>
      <c r="C62" s="350">
        <f>+[1]CATASTRO!D59</f>
        <v>12.15</v>
      </c>
      <c r="D62" s="350">
        <f>+[1]CATASTRO!E59</f>
        <v>21.001892019563364</v>
      </c>
      <c r="E62" s="282">
        <f t="shared" si="5"/>
        <v>172.85507835031575</v>
      </c>
      <c r="F62" s="330">
        <f>+[2]CATASTRO!D59</f>
        <v>12.15</v>
      </c>
      <c r="G62" s="330">
        <f>+[2]CATASTRO!E59</f>
        <v>12.686396513640872</v>
      </c>
      <c r="H62" s="283">
        <f t="shared" si="6"/>
        <v>104.41478612050101</v>
      </c>
      <c r="I62" s="330">
        <f>+[3]CATASTRO!D59</f>
        <v>12.15</v>
      </c>
      <c r="J62" s="330">
        <f>+[3]CATASTRO!E59</f>
        <v>15.722609814108747</v>
      </c>
      <c r="K62" s="283">
        <f t="shared" si="7"/>
        <v>129.40419600089501</v>
      </c>
      <c r="L62" s="284">
        <f t="shared" si="8"/>
        <v>135.55802015723725</v>
      </c>
    </row>
    <row r="63" spans="1:12" ht="14.85" customHeight="1" x14ac:dyDescent="0.2">
      <c r="A63" s="199"/>
      <c r="B63" s="295" t="s">
        <v>153</v>
      </c>
      <c r="C63" s="349">
        <f>+[1]CATASTRO!D73</f>
        <v>8.2899999999999991</v>
      </c>
      <c r="D63" s="349">
        <f>+[1]CATASTRO!E73</f>
        <v>8.5886453467481125</v>
      </c>
      <c r="E63" s="264">
        <f t="shared" si="5"/>
        <v>103.60247704159364</v>
      </c>
      <c r="F63" s="333">
        <f>+[2]CATASTRO!D73</f>
        <v>8.34</v>
      </c>
      <c r="G63" s="333">
        <f>+[2]CATASTRO!E73</f>
        <v>9.2439327711271773</v>
      </c>
      <c r="H63" s="265">
        <f t="shared" si="6"/>
        <v>110.83852243557766</v>
      </c>
      <c r="I63" s="331">
        <f>+[3]CATASTRO!D73</f>
        <v>8.2999999999999989</v>
      </c>
      <c r="J63" s="331">
        <f>+[3]CATASTRO!E73</f>
        <v>9.559666569172272</v>
      </c>
      <c r="K63" s="266">
        <f t="shared" si="7"/>
        <v>115.17670565267798</v>
      </c>
      <c r="L63" s="267">
        <f t="shared" si="8"/>
        <v>109.87256837661643</v>
      </c>
    </row>
    <row r="64" spans="1:12" ht="14.85" customHeight="1" x14ac:dyDescent="0.2">
      <c r="A64" s="268"/>
      <c r="B64" s="258" t="s">
        <v>164</v>
      </c>
      <c r="C64" s="345">
        <f>+[1]CATASTRO!D81</f>
        <v>3</v>
      </c>
      <c r="D64" s="345">
        <f>+[1]CATASTRO!E81</f>
        <v>2.9154901315789474</v>
      </c>
      <c r="E64" s="259">
        <f t="shared" si="5"/>
        <v>97.183004385964921</v>
      </c>
      <c r="F64" s="330">
        <f>+[2]CATASTRO!D81</f>
        <v>3</v>
      </c>
      <c r="G64" s="330">
        <f>+[2]CATASTRO!E81</f>
        <v>2.9281050228310503</v>
      </c>
      <c r="H64" s="260">
        <f t="shared" si="6"/>
        <v>97.603500761035022</v>
      </c>
      <c r="I64" s="330">
        <f>+[3]CATASTRO!D81</f>
        <v>3</v>
      </c>
      <c r="J64" s="330">
        <f>+[3]CATASTRO!E81</f>
        <v>2.9070022222222223</v>
      </c>
      <c r="K64" s="260">
        <f t="shared" si="7"/>
        <v>96.900074074074084</v>
      </c>
      <c r="L64" s="261">
        <f t="shared" si="8"/>
        <v>97.228859740358018</v>
      </c>
    </row>
    <row r="65" spans="1:12" ht="14.85" customHeight="1" x14ac:dyDescent="0.2">
      <c r="A65" s="199"/>
      <c r="B65" s="295" t="s">
        <v>165</v>
      </c>
      <c r="C65" s="349">
        <f>+[1]CATASTRO!D89</f>
        <v>2.4</v>
      </c>
      <c r="D65" s="349">
        <f>+[1]CATASTRO!E89</f>
        <v>2.96</v>
      </c>
      <c r="E65" s="264">
        <f t="shared" si="5"/>
        <v>123.33333333333334</v>
      </c>
      <c r="F65" s="333">
        <f>+[2]CATASTRO!D89</f>
        <v>2.4</v>
      </c>
      <c r="G65" s="333">
        <f>+[2]CATASTRO!E89</f>
        <v>2.46</v>
      </c>
      <c r="H65" s="265">
        <f t="shared" si="6"/>
        <v>102.5</v>
      </c>
      <c r="I65" s="331">
        <f>+[3]CATASTRO!D89</f>
        <v>2.4</v>
      </c>
      <c r="J65" s="331">
        <f>+[3]CATASTRO!E89</f>
        <v>2.4666666666666668</v>
      </c>
      <c r="K65" s="266">
        <f t="shared" si="7"/>
        <v>102.77777777777779</v>
      </c>
      <c r="L65" s="267">
        <f t="shared" si="8"/>
        <v>109.53703703703705</v>
      </c>
    </row>
    <row r="66" spans="1:12" ht="14.85" customHeight="1" x14ac:dyDescent="0.2">
      <c r="A66" s="268"/>
      <c r="B66" s="258" t="s">
        <v>166</v>
      </c>
      <c r="C66" s="345">
        <f>+[1]CATASTRO!D99</f>
        <v>3.9899999999999998</v>
      </c>
      <c r="D66" s="345">
        <f>+[1]CATASTRO!E99</f>
        <v>3.3216666666666668</v>
      </c>
      <c r="E66" s="259">
        <f t="shared" si="5"/>
        <v>83.24979114452799</v>
      </c>
      <c r="F66" s="330">
        <f>+[2]CATASTRO!D99</f>
        <v>3.7399999999999998</v>
      </c>
      <c r="G66" s="330">
        <f>+[2]CATASTRO!E99</f>
        <v>3.15</v>
      </c>
      <c r="H66" s="260">
        <f t="shared" si="6"/>
        <v>84.224598930481292</v>
      </c>
      <c r="I66" s="330">
        <f>+[3]CATASTRO!D99</f>
        <v>3.5</v>
      </c>
      <c r="J66" s="330">
        <f>+[3]CATASTRO!E99</f>
        <v>2.5786102564102564</v>
      </c>
      <c r="K66" s="260">
        <f t="shared" si="7"/>
        <v>73.674578754578761</v>
      </c>
      <c r="L66" s="261">
        <f t="shared" si="8"/>
        <v>80.38298960986269</v>
      </c>
    </row>
    <row r="67" spans="1:12" ht="14.85" customHeight="1" x14ac:dyDescent="0.2">
      <c r="A67" s="199"/>
      <c r="B67" s="295" t="s">
        <v>167</v>
      </c>
      <c r="C67" s="319">
        <f>+[1]CATASTRO!D109</f>
        <v>2.5</v>
      </c>
      <c r="D67" s="319">
        <f>+[1]CATASTRO!E109</f>
        <v>2.5</v>
      </c>
      <c r="E67" s="264">
        <f t="shared" si="5"/>
        <v>100</v>
      </c>
      <c r="F67" s="333">
        <f>+[2]CATASTRO!D109</f>
        <v>1.5</v>
      </c>
      <c r="G67" s="333">
        <f>+[2]CATASTRO!E109</f>
        <v>2.5</v>
      </c>
      <c r="H67" s="265">
        <f t="shared" si="6"/>
        <v>166.66666666666666</v>
      </c>
      <c r="I67" s="331">
        <f>+[3]CATASTRO!D109</f>
        <v>2.5</v>
      </c>
      <c r="J67" s="331">
        <f>+[3]CATASTRO!E109</f>
        <v>2.5</v>
      </c>
      <c r="K67" s="266">
        <f t="shared" si="7"/>
        <v>100</v>
      </c>
      <c r="L67" s="267">
        <f t="shared" si="8"/>
        <v>122.22222222222221</v>
      </c>
    </row>
    <row r="68" spans="1:12" ht="14.85" customHeight="1" x14ac:dyDescent="0.2">
      <c r="A68" s="269"/>
      <c r="B68" s="258" t="s">
        <v>219</v>
      </c>
      <c r="C68" s="324">
        <f>+[1]CATASTRO!D117</f>
        <v>1.8</v>
      </c>
      <c r="D68" s="324">
        <f>+[1]CATASTRO!E117</f>
        <v>1.8875</v>
      </c>
      <c r="E68" s="259">
        <f t="shared" si="5"/>
        <v>104.86111111111111</v>
      </c>
      <c r="F68" s="330">
        <f>+[2]CATASTRO!D117</f>
        <v>1.8</v>
      </c>
      <c r="G68" s="330">
        <f>+[2]CATASTRO!E117</f>
        <v>1.9</v>
      </c>
      <c r="H68" s="260">
        <f t="shared" si="6"/>
        <v>105.55555555555556</v>
      </c>
      <c r="I68" s="330">
        <f>+[3]CATASTRO!D117</f>
        <v>1.8</v>
      </c>
      <c r="J68" s="330">
        <f>+[3]CATASTRO!E117</f>
        <v>1.9</v>
      </c>
      <c r="K68" s="260">
        <f t="shared" si="7"/>
        <v>105.55555555555556</v>
      </c>
      <c r="L68" s="261">
        <f t="shared" si="8"/>
        <v>105.32407407407408</v>
      </c>
    </row>
    <row r="69" spans="1:12" ht="14.65" customHeight="1" x14ac:dyDescent="0.2">
      <c r="A69" s="199"/>
      <c r="B69" s="296"/>
      <c r="C69" s="289"/>
      <c r="D69" s="270"/>
      <c r="E69" s="270"/>
      <c r="F69" s="297"/>
      <c r="G69" s="297"/>
      <c r="H69" s="297"/>
      <c r="I69" s="298"/>
      <c r="J69" s="298"/>
      <c r="K69" s="298"/>
      <c r="L69" s="246"/>
    </row>
    <row r="70" spans="1:12" ht="14.85" customHeight="1" x14ac:dyDescent="0.2">
      <c r="A70" s="299"/>
      <c r="B70" s="292" t="s">
        <v>220</v>
      </c>
      <c r="C70" s="253"/>
      <c r="D70" s="293"/>
      <c r="E70" s="293"/>
      <c r="F70" s="294"/>
      <c r="G70" s="294"/>
      <c r="H70" s="294"/>
      <c r="I70" s="294"/>
      <c r="J70" s="294"/>
      <c r="K70" s="294"/>
      <c r="L70" s="256"/>
    </row>
    <row r="71" spans="1:12" ht="9.75" customHeight="1" x14ac:dyDescent="0.2">
      <c r="A71" s="199"/>
      <c r="B71" s="296"/>
      <c r="C71" s="289"/>
      <c r="D71" s="285"/>
      <c r="E71" s="285"/>
      <c r="F71" s="300"/>
      <c r="G71" s="300"/>
      <c r="H71" s="300"/>
      <c r="I71" s="301"/>
      <c r="J71" s="301"/>
      <c r="K71" s="301"/>
      <c r="L71" s="246"/>
    </row>
    <row r="72" spans="1:12" ht="14.85" customHeight="1" x14ac:dyDescent="0.2">
      <c r="A72" s="199"/>
      <c r="B72" s="295" t="s">
        <v>168</v>
      </c>
      <c r="C72" s="319">
        <f>+[1]REGALIAS!D11</f>
        <v>2.89</v>
      </c>
      <c r="D72" s="319">
        <f>+[1]REGALIAS!E11</f>
        <v>2.8953488372093021</v>
      </c>
      <c r="E72" s="264">
        <f t="shared" ref="E72:E73" si="9">+D72*100/C72</f>
        <v>100.18508087229419</v>
      </c>
      <c r="F72" s="333">
        <f>+[2]REGALIAS!D11</f>
        <v>2.89</v>
      </c>
      <c r="G72" s="333">
        <f>+[2]REGALIAS!E11</f>
        <v>2.8953488372093021</v>
      </c>
      <c r="H72" s="265">
        <f t="shared" ref="H72:H73" si="10">+G72*100/F72</f>
        <v>100.18508087229419</v>
      </c>
      <c r="I72" s="331">
        <f>+[3]REGALIAS!D11</f>
        <v>2.89</v>
      </c>
      <c r="J72" s="331">
        <f>+[3]REGALIAS!E11</f>
        <v>2.8953488372093021</v>
      </c>
      <c r="K72" s="266">
        <f t="shared" ref="K72:K73" si="11">+J72*100/I72</f>
        <v>100.18508087229419</v>
      </c>
      <c r="L72" s="267">
        <f t="shared" ref="L72:L73" si="12">+(E72+H72+K72)/3</f>
        <v>100.18508087229419</v>
      </c>
    </row>
    <row r="73" spans="1:12" ht="14.85" customHeight="1" x14ac:dyDescent="0.2">
      <c r="A73" s="268"/>
      <c r="B73" s="258" t="s">
        <v>169</v>
      </c>
      <c r="C73" s="324">
        <f>+[1]REGALIAS!D19</f>
        <v>2.4900000000000002</v>
      </c>
      <c r="D73" s="324">
        <f>+[1]REGALIAS!E19</f>
        <v>2.4162012254111578</v>
      </c>
      <c r="E73" s="259">
        <f t="shared" si="9"/>
        <v>97.03619379161276</v>
      </c>
      <c r="F73" s="330">
        <f>+[2]REGALIAS!D19</f>
        <v>2.4900000000000002</v>
      </c>
      <c r="G73" s="330">
        <f>+[2]REGALIAS!E19</f>
        <v>2.4162012254111578</v>
      </c>
      <c r="H73" s="260">
        <f t="shared" si="10"/>
        <v>97.03619379161276</v>
      </c>
      <c r="I73" s="330">
        <f>+[3]REGALIAS!D19</f>
        <v>2.4900000000000002</v>
      </c>
      <c r="J73" s="330">
        <f>+[3]REGALIAS!E19</f>
        <v>2.4162012254111578</v>
      </c>
      <c r="K73" s="260">
        <f t="shared" si="11"/>
        <v>97.03619379161276</v>
      </c>
      <c r="L73" s="261">
        <f t="shared" si="12"/>
        <v>97.036193791612774</v>
      </c>
    </row>
    <row r="74" spans="1:12" ht="12.75" customHeight="1" x14ac:dyDescent="0.2">
      <c r="A74" s="199"/>
      <c r="B74" s="302"/>
      <c r="C74" s="289"/>
      <c r="D74" s="303"/>
      <c r="E74" s="303"/>
      <c r="F74" s="302"/>
      <c r="G74" s="302"/>
      <c r="H74" s="302"/>
      <c r="I74" s="304"/>
      <c r="J74" s="304"/>
      <c r="K74" s="304"/>
      <c r="L74" s="305"/>
    </row>
    <row r="75" spans="1:12" ht="14.85" customHeight="1" x14ac:dyDescent="0.2">
      <c r="A75" s="299"/>
      <c r="B75" s="306" t="s">
        <v>170</v>
      </c>
      <c r="C75" s="307"/>
      <c r="D75" s="308"/>
      <c r="E75" s="308"/>
      <c r="F75" s="309"/>
      <c r="G75" s="309"/>
      <c r="H75" s="309"/>
      <c r="I75" s="309"/>
      <c r="J75" s="309"/>
      <c r="K75" s="309"/>
      <c r="L75" s="256"/>
    </row>
    <row r="76" spans="1:12" ht="11.25" customHeight="1" x14ac:dyDescent="0.2">
      <c r="A76" s="199"/>
      <c r="B76" s="310"/>
      <c r="C76" s="198"/>
      <c r="D76" s="289"/>
      <c r="E76" s="270"/>
      <c r="F76" s="297"/>
      <c r="G76" s="297"/>
      <c r="H76" s="297"/>
      <c r="I76" s="298"/>
      <c r="J76" s="298"/>
      <c r="K76" s="298"/>
      <c r="L76" s="246"/>
    </row>
    <row r="77" spans="1:12" ht="14.85" customHeight="1" x14ac:dyDescent="0.2">
      <c r="A77" s="199"/>
      <c r="B77" s="295" t="s">
        <v>171</v>
      </c>
      <c r="C77" s="332">
        <f>+[1]ADMINISTRACIÓN!D12</f>
        <v>2.6</v>
      </c>
      <c r="D77" s="332">
        <f>+[1]ADMINISTRACIÓN!E12</f>
        <v>2.5416666666666665</v>
      </c>
      <c r="E77" s="264">
        <f>+D77*100/D77</f>
        <v>100</v>
      </c>
      <c r="F77" s="333">
        <f>+[2]ADMINISTRACIÓN!D12</f>
        <v>1</v>
      </c>
      <c r="G77" s="333">
        <f>+[2]ADMINISTRACIÓN!E12</f>
        <v>1</v>
      </c>
      <c r="H77" s="265">
        <f t="shared" ref="H77:H81" si="13">+G77*100/F77</f>
        <v>100</v>
      </c>
      <c r="I77" s="331">
        <f>+[3]ADMINISTRACIÓN!D12</f>
        <v>2.8</v>
      </c>
      <c r="J77" s="331">
        <f>+[3]ADMINISTRACIÓN!E12</f>
        <v>2.7251461988304095</v>
      </c>
      <c r="K77" s="266">
        <f t="shared" ref="K77:K81" si="14">+J77*100/I77</f>
        <v>97.326649958228913</v>
      </c>
      <c r="L77" s="267">
        <f t="shared" ref="L77:L81" si="15">+(E77+H77+K77)/3</f>
        <v>99.108883319409642</v>
      </c>
    </row>
    <row r="78" spans="1:12" ht="14.85" customHeight="1" x14ac:dyDescent="0.2">
      <c r="A78" s="268"/>
      <c r="B78" s="258" t="s">
        <v>221</v>
      </c>
      <c r="C78" s="350">
        <f>+[1]ADMINISTRACIÓN!D31</f>
        <v>2.8</v>
      </c>
      <c r="D78" s="350">
        <f>+[1]ADMINISTRACIÓN!E31</f>
        <v>2.873015873015873</v>
      </c>
      <c r="E78" s="259">
        <f t="shared" ref="E78:E81" si="16">+D78*100/C78</f>
        <v>102.6077097505669</v>
      </c>
      <c r="F78" s="330">
        <f>+[2]ADMINISTRACIÓN!D31</f>
        <v>2.8</v>
      </c>
      <c r="G78" s="330">
        <f>+[2]ADMINISTRACIÓN!E31</f>
        <v>2.8765182186234819</v>
      </c>
      <c r="H78" s="260">
        <f t="shared" si="13"/>
        <v>102.73279352226722</v>
      </c>
      <c r="I78" s="330">
        <f>+[3]ADMINISTRACIÓN!D31</f>
        <v>2.9</v>
      </c>
      <c r="J78" s="330">
        <f>+[3]ADMINISTRACIÓN!E31</f>
        <v>2.9528301886792452</v>
      </c>
      <c r="K78" s="260">
        <f t="shared" si="14"/>
        <v>101.82173064411191</v>
      </c>
      <c r="L78" s="261">
        <f t="shared" si="15"/>
        <v>102.38741130564866</v>
      </c>
    </row>
    <row r="79" spans="1:12" ht="14.85" customHeight="1" x14ac:dyDescent="0.2">
      <c r="A79" s="199"/>
      <c r="B79" s="295" t="s">
        <v>172</v>
      </c>
      <c r="C79" s="319">
        <f>+[1]ADMINISTRACIÓN!D44</f>
        <v>4.25</v>
      </c>
      <c r="D79" s="319">
        <f>+[1]ADMINISTRACIÓN!E44</f>
        <v>4.2563736263736267</v>
      </c>
      <c r="E79" s="264">
        <f t="shared" si="16"/>
        <v>100.14996767937946</v>
      </c>
      <c r="F79" s="333">
        <f>+[2]ADMINISTRACIÓN!D44</f>
        <v>4.25</v>
      </c>
      <c r="G79" s="333">
        <f>+[2]ADMINISTRACIÓN!E44</f>
        <v>4.1571428571428566</v>
      </c>
      <c r="H79" s="265">
        <f t="shared" si="13"/>
        <v>97.815126050420162</v>
      </c>
      <c r="I79" s="331">
        <f>+[3]ADMINISTRACIÓN!D44</f>
        <v>4.25</v>
      </c>
      <c r="J79" s="331">
        <f>+[3]ADMINISTRACIÓN!E44</f>
        <v>4.3807189542483664</v>
      </c>
      <c r="K79" s="266">
        <f t="shared" si="14"/>
        <v>103.07574009996156</v>
      </c>
      <c r="L79" s="267">
        <f t="shared" si="15"/>
        <v>100.34694460992039</v>
      </c>
    </row>
    <row r="80" spans="1:12" ht="14.85" customHeight="1" x14ac:dyDescent="0.2">
      <c r="A80" s="268"/>
      <c r="B80" s="258" t="s">
        <v>173</v>
      </c>
      <c r="C80" s="324">
        <f>+[1]ADMINISTRACIÓN!D51</f>
        <v>1</v>
      </c>
      <c r="D80" s="324">
        <f>+[1]ADMINISTRACIÓN!E51</f>
        <v>1.0963855421686748</v>
      </c>
      <c r="E80" s="259">
        <f t="shared" si="16"/>
        <v>109.63855421686748</v>
      </c>
      <c r="F80" s="330">
        <f>+[2]ADMINISTRACIÓN!D52</f>
        <v>1.2</v>
      </c>
      <c r="G80" s="330">
        <f>+[2]ADMINISTRACIÓN!E52</f>
        <v>1.2963855421686747</v>
      </c>
      <c r="H80" s="260">
        <f t="shared" si="13"/>
        <v>108.03212851405624</v>
      </c>
      <c r="I80" s="330">
        <f>+[3]ADMINISTRACIÓN!D51</f>
        <v>1.0960000000000001</v>
      </c>
      <c r="J80" s="330">
        <f>+[3]ADMINISTRACIÓN!E51</f>
        <v>1.0963855421686748</v>
      </c>
      <c r="K80" s="260">
        <f t="shared" si="14"/>
        <v>100.03517720517105</v>
      </c>
      <c r="L80" s="261">
        <f t="shared" si="15"/>
        <v>105.90195331203159</v>
      </c>
    </row>
    <row r="81" spans="1:12" ht="14.85" customHeight="1" x14ac:dyDescent="0.2">
      <c r="A81" s="199"/>
      <c r="B81" s="311" t="s">
        <v>222</v>
      </c>
      <c r="C81" s="341">
        <f>+[1]ADMINISTRACIÓN!D71</f>
        <v>3.8</v>
      </c>
      <c r="D81" s="341">
        <f>+[1]ADMINISTRACIÓN!E71</f>
        <v>3.8</v>
      </c>
      <c r="E81" s="264">
        <f t="shared" si="16"/>
        <v>100</v>
      </c>
      <c r="F81" s="344">
        <f>+[2]ADMINISTRACIÓN!D71</f>
        <v>3.8</v>
      </c>
      <c r="G81" s="344">
        <f>+[2]ADMINISTRACIÓN!E71</f>
        <v>3.8</v>
      </c>
      <c r="H81" s="265">
        <f t="shared" si="13"/>
        <v>100</v>
      </c>
      <c r="I81" s="338">
        <f>+[3]ADMINISTRACIÓN!D70</f>
        <v>3.8</v>
      </c>
      <c r="J81" s="338">
        <f>+[3]ADMINISTRACIÓN!E70</f>
        <v>3.8</v>
      </c>
      <c r="K81" s="266">
        <f t="shared" si="14"/>
        <v>100</v>
      </c>
      <c r="L81" s="267">
        <f t="shared" si="15"/>
        <v>100</v>
      </c>
    </row>
    <row r="82" spans="1:12" ht="14.65" customHeight="1" x14ac:dyDescent="0.2">
      <c r="A82" s="199"/>
      <c r="B82" s="296"/>
      <c r="C82" s="289"/>
      <c r="D82" s="270"/>
      <c r="E82" s="270"/>
      <c r="F82" s="297"/>
      <c r="G82" s="297"/>
      <c r="H82" s="297"/>
      <c r="I82" s="298"/>
      <c r="J82" s="298"/>
      <c r="K82" s="298"/>
      <c r="L82" s="246"/>
    </row>
    <row r="83" spans="1:12" ht="27.2" customHeight="1" x14ac:dyDescent="0.2">
      <c r="A83" s="299"/>
      <c r="B83" s="306" t="s">
        <v>174</v>
      </c>
      <c r="C83" s="307"/>
      <c r="D83" s="312"/>
      <c r="E83" s="312"/>
      <c r="F83" s="313"/>
      <c r="G83" s="313"/>
      <c r="H83" s="313"/>
      <c r="I83" s="313"/>
      <c r="J83" s="313"/>
      <c r="K83" s="313"/>
      <c r="L83" s="256"/>
    </row>
    <row r="84" spans="1:12" ht="12" customHeight="1" x14ac:dyDescent="0.2">
      <c r="A84" s="199"/>
      <c r="B84" s="288"/>
      <c r="C84" s="289"/>
      <c r="D84" s="270"/>
      <c r="E84" s="270"/>
      <c r="F84" s="297"/>
      <c r="G84" s="297"/>
      <c r="H84" s="297"/>
      <c r="I84" s="298"/>
      <c r="J84" s="298"/>
      <c r="K84" s="298"/>
      <c r="L84" s="246"/>
    </row>
    <row r="85" spans="1:12" ht="14.85" customHeight="1" x14ac:dyDescent="0.2">
      <c r="A85" s="268"/>
      <c r="B85" s="258" t="s">
        <v>223</v>
      </c>
      <c r="C85" s="324">
        <f>+[1]LEGALES!D8</f>
        <v>1.1000000000000001</v>
      </c>
      <c r="D85" s="324">
        <f>+[1]LEGALES!E8</f>
        <v>1.1041666666666667</v>
      </c>
      <c r="E85" s="259">
        <f t="shared" ref="E85:E89" si="17">+D85*100/C85</f>
        <v>100.37878787878788</v>
      </c>
      <c r="F85" s="330">
        <f>+[2]LEGALES!D8</f>
        <v>1.1000000000000001</v>
      </c>
      <c r="G85" s="330">
        <f>+[2]LEGALES!E8</f>
        <v>1.0925925925925926</v>
      </c>
      <c r="H85" s="260">
        <f t="shared" ref="H85:H89" si="18">+G85*100/F85</f>
        <v>99.326599326599307</v>
      </c>
      <c r="I85" s="330">
        <f>+[3]LEGALES!D8</f>
        <v>1.1000000000000001</v>
      </c>
      <c r="J85" s="330">
        <f>+[3]LEGALES!E8</f>
        <v>1.1020408163265305</v>
      </c>
      <c r="K85" s="260">
        <f t="shared" ref="K85:K89" si="19">+J85*100/I85</f>
        <v>100.18552875695731</v>
      </c>
      <c r="L85" s="261">
        <f t="shared" ref="L85:L89" si="20">+(E85+H85+K85)/3</f>
        <v>99.963638654114831</v>
      </c>
    </row>
    <row r="86" spans="1:12" ht="14.85" customHeight="1" x14ac:dyDescent="0.2">
      <c r="A86" s="199"/>
      <c r="B86" s="295" t="s">
        <v>175</v>
      </c>
      <c r="C86" s="319">
        <f>+[1]LEGALES!D18</f>
        <v>1.1000000000000001</v>
      </c>
      <c r="D86" s="319">
        <f>+[1]LEGALES!E18</f>
        <v>1.0980392156862746</v>
      </c>
      <c r="E86" s="264">
        <f t="shared" si="17"/>
        <v>99.821746880570416</v>
      </c>
      <c r="F86" s="333">
        <f>+[2]LEGALES!D18</f>
        <v>0.1</v>
      </c>
      <c r="G86" s="333">
        <f>+[2]LEGALES!E18</f>
        <v>0.27380952380952384</v>
      </c>
      <c r="H86" s="265">
        <f t="shared" si="18"/>
        <v>273.8095238095238</v>
      </c>
      <c r="I86" s="331">
        <f>+[3]LEGALES!D18</f>
        <v>2.3920000000000003</v>
      </c>
      <c r="J86" s="331">
        <f>+[3]LEGALES!E18</f>
        <v>2.1885744264260891</v>
      </c>
      <c r="K86" s="266">
        <f t="shared" si="19"/>
        <v>91.49558638905053</v>
      </c>
      <c r="L86" s="267">
        <f t="shared" si="20"/>
        <v>155.04228569304823</v>
      </c>
    </row>
    <row r="87" spans="1:12" ht="14.85" customHeight="1" x14ac:dyDescent="0.2">
      <c r="A87" s="314"/>
      <c r="B87" s="258" t="s">
        <v>176</v>
      </c>
      <c r="C87" s="345">
        <f>+[1]LEGALES!D27</f>
        <v>3.0179999999999998</v>
      </c>
      <c r="D87" s="345">
        <f>+[1]LEGALES!E27</f>
        <v>2.5259194760563055</v>
      </c>
      <c r="E87" s="259">
        <f t="shared" si="17"/>
        <v>83.695144998552209</v>
      </c>
      <c r="F87" s="330">
        <f>+[2]LEGALES!D27</f>
        <v>3.0179999999999998</v>
      </c>
      <c r="G87" s="330">
        <f>+[2]LEGALES!E27</f>
        <v>4.0859194760563051</v>
      </c>
      <c r="H87" s="260">
        <f t="shared" si="18"/>
        <v>135.38500583354227</v>
      </c>
      <c r="I87" s="330">
        <f>+[3]LEGALES!D27</f>
        <v>3.0179999999999998</v>
      </c>
      <c r="J87" s="330">
        <f>+[3]LEGALES!E27</f>
        <v>10.197919476056306</v>
      </c>
      <c r="K87" s="260">
        <f t="shared" si="19"/>
        <v>337.90322982293929</v>
      </c>
      <c r="L87" s="261">
        <f t="shared" si="20"/>
        <v>185.66112688501127</v>
      </c>
    </row>
    <row r="88" spans="1:12" ht="14.85" customHeight="1" x14ac:dyDescent="0.2">
      <c r="A88" s="203"/>
      <c r="B88" s="275" t="s">
        <v>177</v>
      </c>
      <c r="C88" s="349">
        <f>+[1]LEGALES!D35</f>
        <v>2.8499999999999996</v>
      </c>
      <c r="D88" s="349">
        <f>+[1]LEGALES!E35</f>
        <v>2.9</v>
      </c>
      <c r="E88" s="264">
        <f t="shared" si="17"/>
        <v>101.75438596491229</v>
      </c>
      <c r="F88" s="331">
        <f>+[2]LEGALES!D35</f>
        <v>2.86</v>
      </c>
      <c r="G88" s="331">
        <f>+[2]LEGALES!E35</f>
        <v>2.9545454545454546</v>
      </c>
      <c r="H88" s="266">
        <f t="shared" si="18"/>
        <v>103.30578512396694</v>
      </c>
      <c r="I88" s="331">
        <f>+[3]LEGALES!D35</f>
        <v>2.86</v>
      </c>
      <c r="J88" s="331">
        <f>+[3]LEGALES!E35</f>
        <v>3</v>
      </c>
      <c r="K88" s="266">
        <f t="shared" si="19"/>
        <v>104.89510489510489</v>
      </c>
      <c r="L88" s="278">
        <f t="shared" si="20"/>
        <v>103.3184253279947</v>
      </c>
    </row>
    <row r="89" spans="1:12" ht="14.85" customHeight="1" x14ac:dyDescent="0.2">
      <c r="A89" s="314"/>
      <c r="B89" s="258" t="s">
        <v>224</v>
      </c>
      <c r="C89" s="345">
        <f>+[1]LEGALES!D44</f>
        <v>3.6</v>
      </c>
      <c r="D89" s="345">
        <f>+[1]LEGALES!E44</f>
        <v>2.75</v>
      </c>
      <c r="E89" s="259">
        <f t="shared" si="17"/>
        <v>76.388888888888886</v>
      </c>
      <c r="F89" s="330">
        <f>+[2]LEGALES!D44</f>
        <v>3.6</v>
      </c>
      <c r="G89" s="330">
        <f>+[2]LEGALES!E44</f>
        <v>4</v>
      </c>
      <c r="H89" s="260">
        <f t="shared" si="18"/>
        <v>111.11111111111111</v>
      </c>
      <c r="I89" s="330">
        <f>+[3]LEGALES!D44</f>
        <v>3.6</v>
      </c>
      <c r="J89" s="330">
        <f>+[3]LEGALES!E44</f>
        <v>3.8333333333333335</v>
      </c>
      <c r="K89" s="260">
        <f t="shared" si="19"/>
        <v>106.4814814814815</v>
      </c>
      <c r="L89" s="261">
        <f t="shared" si="20"/>
        <v>97.993827160493836</v>
      </c>
    </row>
    <row r="90" spans="1:12" ht="14.85" customHeight="1" x14ac:dyDescent="0.2">
      <c r="A90" s="203"/>
      <c r="B90" s="275"/>
      <c r="C90" s="289"/>
      <c r="D90" s="270"/>
      <c r="E90" s="264"/>
      <c r="F90" s="271"/>
      <c r="G90" s="271"/>
      <c r="H90" s="266"/>
      <c r="I90" s="271"/>
      <c r="J90" s="271"/>
      <c r="K90" s="266"/>
      <c r="L90" s="278"/>
    </row>
    <row r="91" spans="1:12" ht="14.65" customHeight="1" x14ac:dyDescent="0.2">
      <c r="A91" s="199"/>
      <c r="B91" s="315"/>
      <c r="C91" s="289"/>
      <c r="D91" s="270"/>
      <c r="E91" s="270"/>
      <c r="F91" s="298"/>
      <c r="G91" s="298"/>
      <c r="H91" s="298"/>
      <c r="I91" s="298"/>
      <c r="J91" s="298"/>
      <c r="K91" s="298"/>
      <c r="L91" s="246"/>
    </row>
    <row r="92" spans="1:12" ht="26.25" customHeight="1" x14ac:dyDescent="0.2">
      <c r="A92" s="299"/>
      <c r="B92" s="306" t="s">
        <v>225</v>
      </c>
      <c r="C92" s="307"/>
      <c r="D92" s="312"/>
      <c r="E92" s="312"/>
      <c r="F92" s="313"/>
      <c r="G92" s="313"/>
      <c r="H92" s="313"/>
      <c r="I92" s="313"/>
      <c r="J92" s="313"/>
      <c r="K92" s="313"/>
      <c r="L92" s="256"/>
    </row>
    <row r="93" spans="1:12" ht="9" customHeight="1" x14ac:dyDescent="0.2">
      <c r="A93" s="199"/>
      <c r="B93" s="288"/>
      <c r="C93" s="289"/>
      <c r="D93" s="270"/>
      <c r="E93" s="270"/>
      <c r="F93" s="297"/>
      <c r="G93" s="297"/>
      <c r="H93" s="297"/>
      <c r="I93" s="298"/>
      <c r="J93" s="298"/>
      <c r="K93" s="298"/>
      <c r="L93" s="246"/>
    </row>
    <row r="94" spans="1:12" ht="14.85" customHeight="1" x14ac:dyDescent="0.2">
      <c r="A94" s="199"/>
      <c r="B94" s="295" t="s">
        <v>226</v>
      </c>
      <c r="C94" s="335">
        <f>+[1]INFORMÁTICA!D8</f>
        <v>1.92</v>
      </c>
      <c r="D94" s="335">
        <f>+[1]INFORMÁTICA!E8</f>
        <v>2</v>
      </c>
      <c r="E94" s="264">
        <f t="shared" ref="E94:E97" si="21">+D94*100/C94</f>
        <v>104.16666666666667</v>
      </c>
      <c r="F94" s="333">
        <f>+[2]INFORMÁTICA!D8</f>
        <v>1.8</v>
      </c>
      <c r="G94" s="333">
        <f>+[2]INFORMÁTICA!E8</f>
        <v>1.8421052631578947</v>
      </c>
      <c r="H94" s="265">
        <f t="shared" ref="H94:H97" si="22">+G94*100/F94</f>
        <v>102.3391812865497</v>
      </c>
      <c r="I94" s="331">
        <f>+[3]INFORMÁTICA!D8</f>
        <v>1.92</v>
      </c>
      <c r="J94" s="331">
        <f>+[3]INFORMÁTICA!E8</f>
        <v>2</v>
      </c>
      <c r="K94" s="266">
        <f t="shared" ref="K94:K97" si="23">+J94*100/I94</f>
        <v>104.16666666666667</v>
      </c>
      <c r="L94" s="267">
        <f t="shared" ref="L94:L97" si="24">+(E94+H94+K94)/3</f>
        <v>103.55750487329435</v>
      </c>
    </row>
    <row r="95" spans="1:12" ht="14.85" customHeight="1" x14ac:dyDescent="0.2">
      <c r="A95" s="268"/>
      <c r="B95" s="258" t="s">
        <v>178</v>
      </c>
      <c r="C95" s="345">
        <f>+[1]INFORMÁTICA!D17</f>
        <v>2.7</v>
      </c>
      <c r="D95" s="345">
        <f>+[1]INFORMÁTICA!E17</f>
        <v>1.9390629483946269</v>
      </c>
      <c r="E95" s="259">
        <f t="shared" si="21"/>
        <v>71.817146236838028</v>
      </c>
      <c r="F95" s="330">
        <f>+[2]INFORMÁTICA!D17</f>
        <v>2.7500000000000004</v>
      </c>
      <c r="G95" s="330">
        <f>+[2]INFORMÁTICA!E17</f>
        <v>2.5517419788981854</v>
      </c>
      <c r="H95" s="260">
        <f t="shared" si="22"/>
        <v>92.790617414479456</v>
      </c>
      <c r="I95" s="330">
        <f>+[3]INFORMÁTICA!D17</f>
        <v>2.8000000000000003</v>
      </c>
      <c r="J95" s="330">
        <f>+[3]INFORMÁTICA!E17</f>
        <v>2.3548403382557113</v>
      </c>
      <c r="K95" s="260">
        <f t="shared" si="23"/>
        <v>84.101440651989677</v>
      </c>
      <c r="L95" s="261">
        <f t="shared" si="24"/>
        <v>82.903068101102392</v>
      </c>
    </row>
    <row r="96" spans="1:12" ht="14.85" customHeight="1" x14ac:dyDescent="0.2">
      <c r="A96" s="274"/>
      <c r="B96" s="275" t="s">
        <v>179</v>
      </c>
      <c r="C96" s="349">
        <f>+[1]INFORMÁTICA!D24</f>
        <v>2</v>
      </c>
      <c r="D96" s="349">
        <f>+[1]INFORMÁTICA!E24</f>
        <v>2</v>
      </c>
      <c r="E96" s="264">
        <f t="shared" si="21"/>
        <v>100</v>
      </c>
      <c r="F96" s="343">
        <f>+[2]INFORMÁTICA!D24</f>
        <v>2</v>
      </c>
      <c r="G96" s="343">
        <f>+[2]INFORMÁTICA!E24</f>
        <v>2</v>
      </c>
      <c r="H96" s="265">
        <f t="shared" si="22"/>
        <v>100</v>
      </c>
      <c r="I96" s="331">
        <f>+[3]INFORMÁTICA!D24</f>
        <v>2</v>
      </c>
      <c r="J96" s="331">
        <f>+[3]INFORMÁTICA!E24</f>
        <v>2</v>
      </c>
      <c r="K96" s="266">
        <f t="shared" si="23"/>
        <v>100</v>
      </c>
      <c r="L96" s="278">
        <f t="shared" si="24"/>
        <v>100</v>
      </c>
    </row>
    <row r="97" spans="1:12" ht="14.85" customHeight="1" x14ac:dyDescent="0.2">
      <c r="A97" s="268"/>
      <c r="B97" s="258" t="s">
        <v>227</v>
      </c>
      <c r="C97" s="345">
        <f>+[1]INFORMÁTICA!D31</f>
        <v>1.8</v>
      </c>
      <c r="D97" s="345">
        <f>+[1]INFORMÁTICA!E31</f>
        <v>1.7727272727272727</v>
      </c>
      <c r="E97" s="259">
        <f t="shared" si="21"/>
        <v>98.484848484848484</v>
      </c>
      <c r="F97" s="342">
        <f>+[2]INFORMÁTICA!D31</f>
        <v>1.92</v>
      </c>
      <c r="G97" s="342">
        <f>+[2]INFORMÁTICA!E31</f>
        <v>2</v>
      </c>
      <c r="H97" s="260">
        <f t="shared" si="22"/>
        <v>104.16666666666667</v>
      </c>
      <c r="I97" s="342">
        <f>+[3]INFORMÁTICA!D31</f>
        <v>1.8</v>
      </c>
      <c r="J97" s="342">
        <f>+[3]INFORMÁTICA!E31</f>
        <v>1.8333333333333333</v>
      </c>
      <c r="K97" s="260">
        <f t="shared" si="23"/>
        <v>101.85185185185183</v>
      </c>
      <c r="L97" s="261">
        <f t="shared" si="24"/>
        <v>101.50112233445566</v>
      </c>
    </row>
    <row r="98" spans="1:12" ht="13.7" customHeight="1" x14ac:dyDescent="0.2">
      <c r="A98" s="199"/>
      <c r="B98" s="302"/>
      <c r="C98" s="289"/>
      <c r="D98" s="303"/>
      <c r="E98" s="303"/>
      <c r="F98" s="302"/>
      <c r="G98" s="302"/>
      <c r="H98" s="302"/>
      <c r="I98" s="304"/>
      <c r="J98" s="304"/>
      <c r="K98" s="304"/>
      <c r="L98" s="246"/>
    </row>
    <row r="99" spans="1:12" ht="27.2" customHeight="1" x14ac:dyDescent="0.2">
      <c r="A99" s="299"/>
      <c r="B99" s="306" t="s">
        <v>180</v>
      </c>
      <c r="C99" s="307"/>
      <c r="D99" s="312"/>
      <c r="E99" s="312"/>
      <c r="F99" s="313"/>
      <c r="G99" s="313"/>
      <c r="H99" s="313"/>
      <c r="I99" s="313"/>
      <c r="J99" s="313"/>
      <c r="K99" s="313"/>
      <c r="L99" s="317"/>
    </row>
    <row r="100" spans="1:12" ht="10.5" customHeight="1" x14ac:dyDescent="0.2">
      <c r="A100" s="199"/>
      <c r="B100" s="310"/>
      <c r="C100" s="289"/>
      <c r="D100" s="270"/>
      <c r="E100" s="270"/>
      <c r="F100" s="297"/>
      <c r="G100" s="297"/>
      <c r="H100" s="297"/>
      <c r="I100" s="298"/>
      <c r="J100" s="298"/>
      <c r="K100" s="298"/>
      <c r="L100" s="246"/>
    </row>
    <row r="101" spans="1:12" ht="14.85" customHeight="1" x14ac:dyDescent="0.2">
      <c r="A101" s="199"/>
      <c r="B101" s="295" t="s">
        <v>181</v>
      </c>
      <c r="C101" s="349">
        <f>+[1]INSTITUCIONAL!D10</f>
        <v>2</v>
      </c>
      <c r="D101" s="349">
        <f>+[1]INSTITUCIONAL!E10</f>
        <v>2</v>
      </c>
      <c r="E101" s="264">
        <f t="shared" ref="E101:E103" si="25">+D101*100/C101</f>
        <v>100</v>
      </c>
      <c r="F101" s="333">
        <f>+[2]INSTITUCIONAL!D10</f>
        <v>2</v>
      </c>
      <c r="G101" s="333">
        <f>+[2]INSTITUCIONAL!E10</f>
        <v>2.5</v>
      </c>
      <c r="H101" s="265">
        <f t="shared" ref="H101:H103" si="26">+G101*100/F101</f>
        <v>125</v>
      </c>
      <c r="I101" s="331">
        <f>+[3]INSTITUCIONAL!D10</f>
        <v>3</v>
      </c>
      <c r="J101" s="331">
        <f>+[3]INSTITUCIONAL!E10</f>
        <v>2</v>
      </c>
      <c r="K101" s="266">
        <f t="shared" ref="K101:K103" si="27">+J101*100/I101</f>
        <v>66.666666666666671</v>
      </c>
      <c r="L101" s="267">
        <f t="shared" ref="L101:L103" si="28">+(E101+H101+K101)/3</f>
        <v>97.222222222222229</v>
      </c>
    </row>
    <row r="102" spans="1:12" ht="14.85" customHeight="1" x14ac:dyDescent="0.2">
      <c r="A102" s="268"/>
      <c r="B102" s="258" t="s">
        <v>182</v>
      </c>
      <c r="C102" s="345">
        <f>+[1]INSTITUCIONAL!D20</f>
        <v>3.8</v>
      </c>
      <c r="D102" s="345">
        <f>+[1]INSTITUCIONAL!E20</f>
        <v>4</v>
      </c>
      <c r="E102" s="259">
        <f t="shared" si="25"/>
        <v>105.26315789473685</v>
      </c>
      <c r="F102" s="330">
        <f>+[2]INSTITUCIONAL!D20</f>
        <v>4</v>
      </c>
      <c r="G102" s="330">
        <f>+[2]INSTITUCIONAL!E20</f>
        <v>4</v>
      </c>
      <c r="H102" s="260">
        <f t="shared" si="26"/>
        <v>100</v>
      </c>
      <c r="I102" s="330">
        <f>+[3]INSTITUCIONAL!D20</f>
        <v>5</v>
      </c>
      <c r="J102" s="330">
        <f>+[3]INSTITUCIONAL!E20</f>
        <v>5</v>
      </c>
      <c r="K102" s="260">
        <f t="shared" si="27"/>
        <v>100</v>
      </c>
      <c r="L102" s="261">
        <f t="shared" si="28"/>
        <v>101.75438596491229</v>
      </c>
    </row>
    <row r="103" spans="1:12" ht="14.85" customHeight="1" x14ac:dyDescent="0.2">
      <c r="A103" s="199"/>
      <c r="B103" s="262" t="s">
        <v>183</v>
      </c>
      <c r="C103" s="349">
        <f>+[1]INSTITUCIONAL!D28</f>
        <v>3</v>
      </c>
      <c r="D103" s="349">
        <f>+[1]INSTITUCIONAL!E28</f>
        <v>2</v>
      </c>
      <c r="E103" s="264">
        <f t="shared" si="25"/>
        <v>66.666666666666671</v>
      </c>
      <c r="F103" s="333">
        <f>+[2]INSTITUCIONAL!D27</f>
        <v>2</v>
      </c>
      <c r="G103" s="333">
        <f>+[2]INSTITUCIONAL!E27</f>
        <v>1</v>
      </c>
      <c r="H103" s="265">
        <f t="shared" si="26"/>
        <v>50</v>
      </c>
      <c r="I103" s="331">
        <f>+[3]INSTITUCIONAL!D26</f>
        <v>1</v>
      </c>
      <c r="J103" s="331">
        <f>+[3]INSTITUCIONAL!E26</f>
        <v>1</v>
      </c>
      <c r="K103" s="266">
        <f t="shared" si="27"/>
        <v>100</v>
      </c>
      <c r="L103" s="267">
        <f t="shared" si="28"/>
        <v>72.222222222222229</v>
      </c>
    </row>
    <row r="104" spans="1:12" ht="14.65" customHeight="1" x14ac:dyDescent="0.2">
      <c r="A104" s="199"/>
      <c r="B104" s="288"/>
      <c r="C104" s="289"/>
      <c r="D104" s="270"/>
      <c r="E104" s="270"/>
      <c r="F104" s="297"/>
      <c r="G104" s="297"/>
      <c r="H104" s="297"/>
      <c r="I104" s="298"/>
      <c r="J104" s="298"/>
      <c r="K104" s="298"/>
      <c r="L104" s="246"/>
    </row>
    <row r="105" spans="1:12" ht="27.2" customHeight="1" x14ac:dyDescent="0.2">
      <c r="A105" s="299"/>
      <c r="B105" s="306" t="s">
        <v>184</v>
      </c>
      <c r="C105" s="307"/>
      <c r="D105" s="312"/>
      <c r="E105" s="312"/>
      <c r="F105" s="313"/>
      <c r="G105" s="313"/>
      <c r="H105" s="313"/>
      <c r="I105" s="313"/>
      <c r="J105" s="313"/>
      <c r="K105" s="313"/>
      <c r="L105" s="256"/>
    </row>
    <row r="106" spans="1:12" ht="9" customHeight="1" x14ac:dyDescent="0.2">
      <c r="A106" s="199"/>
      <c r="B106" s="296"/>
      <c r="C106" s="289"/>
      <c r="D106" s="270"/>
      <c r="E106" s="270"/>
      <c r="F106" s="297"/>
      <c r="G106" s="297"/>
      <c r="H106" s="297"/>
      <c r="I106" s="298"/>
      <c r="J106" s="298"/>
      <c r="K106" s="298"/>
      <c r="L106" s="246"/>
    </row>
    <row r="107" spans="1:12" ht="14.85" customHeight="1" x14ac:dyDescent="0.2">
      <c r="A107" s="268"/>
      <c r="B107" s="258" t="s">
        <v>168</v>
      </c>
      <c r="C107" s="336">
        <f>+'[1]OTRAS ÁREAS'!D15</f>
        <v>1</v>
      </c>
      <c r="D107" s="336">
        <f>+'[1]OTRAS ÁREAS'!E15</f>
        <v>1</v>
      </c>
      <c r="E107" s="259">
        <f t="shared" ref="E107:E109" si="29">+D107*100/C107</f>
        <v>100</v>
      </c>
      <c r="F107" s="330">
        <f>+'[2]OTRAS ÁREAS'!D15</f>
        <v>1.5</v>
      </c>
      <c r="G107" s="330">
        <f>+'[2]OTRAS ÁREAS'!E15</f>
        <v>1.5</v>
      </c>
      <c r="H107" s="260">
        <f t="shared" ref="H107:H109" si="30">+G107*100/F107</f>
        <v>100</v>
      </c>
      <c r="I107" s="330">
        <f>+'[3]OTRAS ÁREAS'!D15</f>
        <v>1</v>
      </c>
      <c r="J107" s="330">
        <f>+'[3]OTRAS ÁREAS'!E15</f>
        <v>2</v>
      </c>
      <c r="K107" s="260">
        <f t="shared" ref="K107:K109" si="31">+J107*100/I107</f>
        <v>200</v>
      </c>
      <c r="L107" s="261">
        <f t="shared" ref="L107:L109" si="32">+(E107+H107+K107)/3</f>
        <v>133.33333333333334</v>
      </c>
    </row>
    <row r="108" spans="1:12" ht="14.85" customHeight="1" x14ac:dyDescent="0.2">
      <c r="A108" s="199"/>
      <c r="B108" s="295" t="s">
        <v>185</v>
      </c>
      <c r="C108" s="335">
        <f>+'[1]OTRAS ÁREAS'!D30</f>
        <v>6.8</v>
      </c>
      <c r="D108" s="335">
        <f>+'[1]OTRAS ÁREAS'!E30</f>
        <v>6.9090909090909092</v>
      </c>
      <c r="E108" s="264">
        <f t="shared" si="29"/>
        <v>101.60427807486631</v>
      </c>
      <c r="F108" s="333">
        <f>+'[2]OTRAS ÁREAS'!D30</f>
        <v>6.8</v>
      </c>
      <c r="G108" s="333">
        <f>+'[2]OTRAS ÁREAS'!E30</f>
        <v>6.8</v>
      </c>
      <c r="H108" s="265">
        <f t="shared" si="30"/>
        <v>100</v>
      </c>
      <c r="I108" s="331">
        <f>+'[3]OTRAS ÁREAS'!D30</f>
        <v>7.8</v>
      </c>
      <c r="J108" s="331">
        <f>+'[3]OTRAS ÁREAS'!E30</f>
        <v>8</v>
      </c>
      <c r="K108" s="266">
        <f t="shared" si="31"/>
        <v>102.56410256410257</v>
      </c>
      <c r="L108" s="267">
        <f t="shared" si="32"/>
        <v>101.38946021298962</v>
      </c>
    </row>
    <row r="109" spans="1:12" ht="14.85" customHeight="1" x14ac:dyDescent="0.2">
      <c r="A109" s="268"/>
      <c r="B109" s="258" t="s">
        <v>186</v>
      </c>
      <c r="C109" s="336">
        <f>+'[1]OTRAS ÁREAS'!D43</f>
        <v>2.9</v>
      </c>
      <c r="D109" s="336">
        <f>+'[1]OTRAS ÁREAS'!E43</f>
        <v>3.0000628978864277</v>
      </c>
      <c r="E109" s="259">
        <f t="shared" si="29"/>
        <v>103.45044475470441</v>
      </c>
      <c r="F109" s="330">
        <f>+'[2]OTRAS ÁREAS'!D43</f>
        <v>2.9</v>
      </c>
      <c r="G109" s="330">
        <f>+'[2]OTRAS ÁREAS'!E43</f>
        <v>2.6949941927990713</v>
      </c>
      <c r="H109" s="260">
        <f t="shared" si="30"/>
        <v>92.930834234450728</v>
      </c>
      <c r="I109" s="330">
        <f>+'[3]OTRAS ÁREAS'!D43</f>
        <v>2.9</v>
      </c>
      <c r="J109" s="330">
        <f>+'[3]OTRAS ÁREAS'!E43</f>
        <v>2.9809440128836684</v>
      </c>
      <c r="K109" s="260">
        <f t="shared" si="31"/>
        <v>102.79117285805754</v>
      </c>
      <c r="L109" s="261">
        <f t="shared" si="32"/>
        <v>99.724150615737543</v>
      </c>
    </row>
    <row r="110" spans="1:12" ht="14.65" customHeight="1" x14ac:dyDescent="0.2">
      <c r="A110" s="199"/>
      <c r="B110" s="296"/>
      <c r="C110" s="289"/>
      <c r="D110" s="270"/>
      <c r="E110" s="270"/>
      <c r="F110" s="297"/>
      <c r="G110" s="297"/>
      <c r="H110" s="297"/>
      <c r="I110" s="298"/>
      <c r="J110" s="298"/>
      <c r="K110" s="298"/>
      <c r="L110" s="246"/>
    </row>
    <row r="111" spans="1:12" ht="14.85" customHeight="1" x14ac:dyDescent="0.2">
      <c r="A111" s="299"/>
      <c r="B111" s="306" t="s">
        <v>228</v>
      </c>
      <c r="C111" s="307"/>
      <c r="D111" s="312"/>
      <c r="E111" s="312"/>
      <c r="F111" s="313"/>
      <c r="G111" s="313"/>
      <c r="H111" s="313"/>
      <c r="I111" s="313"/>
      <c r="J111" s="313"/>
      <c r="K111" s="313"/>
      <c r="L111" s="256"/>
    </row>
    <row r="112" spans="1:12" ht="8.25" customHeight="1" x14ac:dyDescent="0.2">
      <c r="A112" s="199"/>
      <c r="B112" s="318"/>
      <c r="C112" s="289"/>
      <c r="D112" s="270"/>
      <c r="E112" s="270"/>
      <c r="F112" s="297"/>
      <c r="G112" s="297"/>
      <c r="H112" s="297"/>
      <c r="I112" s="298"/>
      <c r="J112" s="298"/>
      <c r="K112" s="298"/>
      <c r="L112" s="246"/>
    </row>
    <row r="113" spans="1:12" ht="14.85" customHeight="1" x14ac:dyDescent="0.2">
      <c r="A113" s="268"/>
      <c r="B113" s="258" t="s">
        <v>187</v>
      </c>
      <c r="C113" s="336">
        <f>+'[1]OTRAS ÁREAS'!D69</f>
        <v>0.37</v>
      </c>
      <c r="D113" s="336">
        <f>+'[1]OTRAS ÁREAS'!E69</f>
        <v>0.16365989319382221</v>
      </c>
      <c r="E113" s="259">
        <f t="shared" ref="E113:E115" si="33">+D113*100/C113</f>
        <v>44.23240356589789</v>
      </c>
      <c r="F113" s="330">
        <f>+'[2]OTRAS ÁREAS'!D69</f>
        <v>0.37</v>
      </c>
      <c r="G113" s="330">
        <f>+'[2]OTRAS ÁREAS'!E69</f>
        <v>0.20585190901771283</v>
      </c>
      <c r="H113" s="260">
        <f t="shared" ref="H113:H115" si="34">+G113*100/F113</f>
        <v>55.635651085868339</v>
      </c>
      <c r="I113" s="330">
        <f>+'[3]OTRAS ÁREAS'!D69</f>
        <v>0.42000000000000004</v>
      </c>
      <c r="J113" s="330">
        <f>+'[3]OTRAS ÁREAS'!E69</f>
        <v>0.20906486317771944</v>
      </c>
      <c r="K113" s="260">
        <f t="shared" ref="K113:K115" si="35">+J113*100/I113</f>
        <v>49.777348375647477</v>
      </c>
      <c r="L113" s="261">
        <f t="shared" ref="L113:L115" si="36">+(E113+H113+K113)/3</f>
        <v>49.881801009137895</v>
      </c>
    </row>
    <row r="114" spans="1:12" ht="14.85" customHeight="1" x14ac:dyDescent="0.2">
      <c r="A114" s="274"/>
      <c r="B114" s="275" t="s">
        <v>188</v>
      </c>
      <c r="C114" s="335">
        <f>+'[1]OTRAS ÁREAS'!D83</f>
        <v>5.4</v>
      </c>
      <c r="D114" s="335">
        <f>+'[1]OTRAS ÁREAS'!E83</f>
        <v>5.4404761904761907</v>
      </c>
      <c r="E114" s="264">
        <f t="shared" si="33"/>
        <v>100.7495590828924</v>
      </c>
      <c r="F114" s="343">
        <f>+'[2]OTRAS ÁREAS'!D83</f>
        <v>5.4</v>
      </c>
      <c r="G114" s="343">
        <f>+'[2]OTRAS ÁREAS'!E83</f>
        <v>5.416666666666667</v>
      </c>
      <c r="H114" s="266">
        <f t="shared" si="34"/>
        <v>100.30864197530865</v>
      </c>
      <c r="I114" s="343">
        <f>+'[3]OTRAS ÁREAS'!D83</f>
        <v>5.4</v>
      </c>
      <c r="J114" s="343">
        <f>+'[3]OTRAS ÁREAS'!E83</f>
        <v>5.3735294117647054</v>
      </c>
      <c r="K114" s="266">
        <f t="shared" si="35"/>
        <v>99.509803921568604</v>
      </c>
      <c r="L114" s="278">
        <f t="shared" si="36"/>
        <v>100.18933499325657</v>
      </c>
    </row>
    <row r="115" spans="1:12" ht="14.85" customHeight="1" x14ac:dyDescent="0.2">
      <c r="A115" s="268"/>
      <c r="B115" s="258" t="s">
        <v>229</v>
      </c>
      <c r="C115" s="336">
        <f>+'[1]OTRAS ÁREAS'!D97</f>
        <v>5.2</v>
      </c>
      <c r="D115" s="336">
        <f>+'[1]OTRAS ÁREAS'!E97</f>
        <v>4.6982142857142861</v>
      </c>
      <c r="E115" s="259">
        <f t="shared" si="33"/>
        <v>90.35027472527473</v>
      </c>
      <c r="F115" s="342">
        <f>+'[2]OTRAS ÁREAS'!D97</f>
        <v>5.2</v>
      </c>
      <c r="G115" s="342">
        <f>+'[2]OTRAS ÁREAS'!E97</f>
        <v>4.916666666666667</v>
      </c>
      <c r="H115" s="260">
        <f t="shared" si="34"/>
        <v>94.551282051282058</v>
      </c>
      <c r="I115" s="342">
        <f>+'[3]OTRAS ÁREAS'!D97</f>
        <v>5.2</v>
      </c>
      <c r="J115" s="342">
        <f>+'[3]OTRAS ÁREAS'!E97</f>
        <v>4.2</v>
      </c>
      <c r="K115" s="260">
        <f t="shared" si="35"/>
        <v>80.769230769230759</v>
      </c>
      <c r="L115" s="261">
        <f t="shared" si="36"/>
        <v>88.556929181929192</v>
      </c>
    </row>
    <row r="116" spans="1:12" ht="14.85" customHeight="1" x14ac:dyDescent="0.2">
      <c r="A116" s="274"/>
      <c r="B116" s="275"/>
      <c r="C116" s="289"/>
      <c r="D116" s="270"/>
      <c r="E116" s="264"/>
      <c r="F116" s="316"/>
      <c r="G116" s="271"/>
      <c r="H116" s="266"/>
      <c r="I116" s="316"/>
      <c r="J116" s="271"/>
      <c r="K116" s="266"/>
      <c r="L116" s="278"/>
    </row>
    <row r="117" spans="1:12" ht="14.65" customHeight="1" x14ac:dyDescent="0.2">
      <c r="A117" s="199"/>
      <c r="B117" s="310"/>
      <c r="C117" s="289"/>
      <c r="D117" s="319"/>
      <c r="E117" s="319"/>
      <c r="F117" s="242"/>
      <c r="G117" s="242"/>
      <c r="H117" s="242"/>
      <c r="I117" s="243"/>
      <c r="J117" s="243"/>
      <c r="K117" s="243"/>
      <c r="L117" s="246"/>
    </row>
    <row r="118" spans="1:12" ht="14.85" customHeight="1" x14ac:dyDescent="0.2">
      <c r="A118" s="320"/>
      <c r="B118" s="306" t="s">
        <v>230</v>
      </c>
      <c r="C118" s="307"/>
      <c r="D118" s="312"/>
      <c r="E118" s="312"/>
      <c r="F118" s="313"/>
      <c r="G118" s="313"/>
      <c r="H118" s="313"/>
      <c r="I118" s="313"/>
      <c r="J118" s="313"/>
      <c r="K118" s="313"/>
      <c r="L118" s="256"/>
    </row>
    <row r="119" spans="1:12" ht="8.25" customHeight="1" x14ac:dyDescent="0.2">
      <c r="A119" s="199"/>
      <c r="B119" s="310"/>
      <c r="C119" s="289"/>
      <c r="D119" s="319"/>
      <c r="E119" s="319"/>
      <c r="F119" s="242"/>
      <c r="G119" s="242"/>
      <c r="H119" s="242"/>
      <c r="I119" s="243"/>
      <c r="J119" s="243"/>
      <c r="K119" s="243"/>
      <c r="L119" s="246"/>
    </row>
    <row r="120" spans="1:12" ht="14.65" customHeight="1" x14ac:dyDescent="0.2">
      <c r="B120" s="321"/>
      <c r="C120" s="276"/>
      <c r="D120" s="277"/>
      <c r="E120" s="277"/>
      <c r="F120" s="322"/>
      <c r="G120" s="322"/>
      <c r="H120" s="322"/>
      <c r="I120" s="323"/>
      <c r="J120" s="323"/>
      <c r="K120" s="323"/>
      <c r="L120" s="246"/>
    </row>
    <row r="121" spans="1:12" ht="14.85" customHeight="1" x14ac:dyDescent="0.2">
      <c r="A121" s="268"/>
      <c r="B121" s="258" t="s">
        <v>231</v>
      </c>
      <c r="C121" s="351">
        <f>+'[1]OTRAS ÁREAS'!D110</f>
        <v>5</v>
      </c>
      <c r="D121" s="351">
        <f>+'[1]OTRAS ÁREAS'!E110</f>
        <v>5</v>
      </c>
      <c r="E121" s="282">
        <f>+D121*100/C121</f>
        <v>100</v>
      </c>
      <c r="F121" s="342">
        <f>+'[2]OTRAS ÁREAS'!D110</f>
        <v>5</v>
      </c>
      <c r="G121" s="342">
        <f>+'[2]OTRAS ÁREAS'!E110</f>
        <v>5</v>
      </c>
      <c r="H121" s="283">
        <f>+G121*100/F121</f>
        <v>100</v>
      </c>
      <c r="I121" s="330">
        <f>+'[3]OTRAS ÁREAS'!D110</f>
        <v>5</v>
      </c>
      <c r="J121" s="330">
        <f>+'[3]OTRAS ÁREAS'!E110</f>
        <v>5</v>
      </c>
      <c r="K121" s="283">
        <f>+J121*100/I121</f>
        <v>100</v>
      </c>
      <c r="L121" s="284">
        <f>+(E121+H121+K121)/3</f>
        <v>100</v>
      </c>
    </row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86" right="0.45" top="0.4597222222222222" bottom="1" header="0.51180555555555551" footer="0"/>
  <pageSetup paperSize="9" scale="88" firstPageNumber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10601</vt:lpstr>
      <vt:lpstr>10602 </vt:lpstr>
      <vt:lpstr>10610</vt:lpstr>
      <vt:lpstr>50603</vt:lpstr>
      <vt:lpstr>50604</vt:lpstr>
      <vt:lpstr>'10602 '!Área_de_impresión</vt:lpstr>
      <vt:lpstr>'10610'!Área_de_impresión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2019-02-18T19:00:05Z</cp:lastPrinted>
  <dcterms:created xsi:type="dcterms:W3CDTF">2005-11-28T14:59:09Z</dcterms:created>
  <dcterms:modified xsi:type="dcterms:W3CDTF">2019-02-18T19:01:51Z</dcterms:modified>
</cp:coreProperties>
</file>